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9455" windowHeight="12360" tabRatio="846" activeTab="0"/>
  </bookViews>
  <sheets>
    <sheet name="EDA-1240" sheetId="1" r:id="rId1"/>
    <sheet name="EDA-1331" sheetId="2" r:id="rId2"/>
    <sheet name="EDA-1332" sheetId="3" r:id="rId3"/>
    <sheet name="EDA-1380" sheetId="4" r:id="rId4"/>
    <sheet name="EDA-1382" sheetId="5" r:id="rId5"/>
    <sheet name="EDA-1357" sheetId="6" r:id="rId6"/>
    <sheet name="OthersTTC upgrade" sheetId="7" r:id="rId7"/>
    <sheet name="Installation Fibres" sheetId="8" r:id="rId8"/>
    <sheet name="Expected bills" sheetId="9" r:id="rId9"/>
  </sheets>
  <definedNames>
    <definedName name="_xlnm.Print_Area" localSheetId="0">'EDA-1240'!$A$1:$K$48</definedName>
    <definedName name="_xlnm.Print_Area" localSheetId="1">'EDA-1331'!$A$1:$K$43</definedName>
    <definedName name="_xlnm.Print_Area" localSheetId="5">'EDA-1357'!$A$1:$K$57</definedName>
    <definedName name="_xlnm.Print_Area" localSheetId="3">'EDA-1380'!$A$1:$K$54</definedName>
    <definedName name="_xlnm.Print_Area" localSheetId="4">'EDA-1382'!$A$1:$K$48</definedName>
    <definedName name="_xlnm.Print_Area" localSheetId="7">'Installation Fibres'!$A$1:$K$47</definedName>
  </definedNames>
  <calcPr fullCalcOnLoad="1"/>
</workbook>
</file>

<file path=xl/sharedStrings.xml><?xml version="1.0" encoding="utf-8"?>
<sst xmlns="http://schemas.openxmlformats.org/spreadsheetml/2006/main" count="959" uniqueCount="396">
  <si>
    <t>PROJECT</t>
  </si>
  <si>
    <t>ACTIVITY</t>
  </si>
  <si>
    <t>MODULE REFERENCE</t>
  </si>
  <si>
    <t>MODULE NAME</t>
  </si>
  <si>
    <t>DESIGNER NAME</t>
  </si>
  <si>
    <t>LAYOUT NAME</t>
  </si>
  <si>
    <t>DESIGN DATE</t>
  </si>
  <si>
    <t>VERSIONS</t>
  </si>
  <si>
    <t>TTC</t>
  </si>
  <si>
    <t>UPGRADE</t>
  </si>
  <si>
    <t>EDA-1240</t>
  </si>
  <si>
    <t>BUDGET AGREEMENT</t>
  </si>
  <si>
    <t>STUDY</t>
  </si>
  <si>
    <t>PROTOTYPE PROD</t>
  </si>
  <si>
    <t>PRODUCTION</t>
  </si>
  <si>
    <t>TRANSACTION TYPE</t>
  </si>
  <si>
    <t>EDH NUMBER</t>
  </si>
  <si>
    <t>DATE</t>
  </si>
  <si>
    <t>FROM</t>
  </si>
  <si>
    <t>TO</t>
  </si>
  <si>
    <t>VALUE</t>
  </si>
  <si>
    <t>TO CHARGE TO …</t>
  </si>
  <si>
    <t>DESCRIPTION</t>
  </si>
  <si>
    <t>COMMENTS</t>
  </si>
  <si>
    <t>HYPERLINK</t>
  </si>
  <si>
    <t>DAI</t>
  </si>
  <si>
    <t>BY</t>
  </si>
  <si>
    <t>Sophie BARON</t>
  </si>
  <si>
    <t>JOB</t>
  </si>
  <si>
    <t>TID</t>
  </si>
  <si>
    <t>BURDET</t>
  </si>
  <si>
    <t>TOTAL</t>
  </si>
  <si>
    <t>TTC Fanout</t>
  </si>
  <si>
    <t>Christophe SIGAUD</t>
  </si>
  <si>
    <t>Jean-Marc COMBE</t>
  </si>
  <si>
    <t>EDA-1331</t>
  </si>
  <si>
    <t>RF_RX_A</t>
  </si>
  <si>
    <t>Angel MONERA</t>
  </si>
  <si>
    <t>Said BAITECHE</t>
  </si>
  <si>
    <t>Paid by PH/MIC</t>
  </si>
  <si>
    <t xml:space="preserve">Money advanced by PH/ESS, charged to the experiments </t>
  </si>
  <si>
    <t>Paid By AB/RF</t>
  </si>
  <si>
    <t>Advanced by AB/RF and by PH/ESS if required (and in that case, paid by experiments)</t>
  </si>
  <si>
    <t>Paid By PH/ESS</t>
  </si>
  <si>
    <t>Advanced by PH/ESS and paid back by the experiments</t>
  </si>
  <si>
    <t>EDA-1357</t>
  </si>
  <si>
    <t>EDA-1382</t>
  </si>
  <si>
    <t>RF2TTC</t>
  </si>
  <si>
    <t>RF_RX_D</t>
  </si>
  <si>
    <t>RF_TX_D</t>
  </si>
  <si>
    <t>EDA-1380</t>
  </si>
  <si>
    <t>EDA-1332</t>
  </si>
  <si>
    <t>RF_TX_A</t>
  </si>
  <si>
    <t>MAG</t>
  </si>
  <si>
    <t>17.03.2006</t>
  </si>
  <si>
    <t>MONERA</t>
  </si>
  <si>
    <t>Heatsink, Quartz</t>
  </si>
  <si>
    <t>24.03.2006</t>
  </si>
  <si>
    <t>BARON</t>
  </si>
  <si>
    <t>SHOULD HAVE BEEN CANCELED</t>
  </si>
  <si>
    <t>PHOTON TX &amp; RX - DECLARED OBSOLETE</t>
  </si>
  <si>
    <t>07.04.2006</t>
  </si>
  <si>
    <t>TROSKA</t>
  </si>
  <si>
    <t>Crystal qpll (100 pieces upon 1400)</t>
  </si>
  <si>
    <t>12.04.2006</t>
  </si>
  <si>
    <t>DONNAT</t>
  </si>
  <si>
    <t>components for 5 protos tx/rx</t>
  </si>
  <si>
    <t>19.04.2006</t>
  </si>
  <si>
    <t>3 SMD Test board</t>
  </si>
  <si>
    <t>27.04.2006</t>
  </si>
  <si>
    <t>OCP tx and Rx</t>
  </si>
  <si>
    <t>https://edh.cern.ch/Document/DAI/2225611</t>
  </si>
  <si>
    <t>https://edh.cern.ch/Document/DAI/2262241</t>
  </si>
  <si>
    <t>https://edh.cern.ch/Document/MAG/2248515</t>
  </si>
  <si>
    <t>https://edh.cern.ch/Document/JOB/2173251</t>
  </si>
  <si>
    <t>https://edh.cern.ch/Document/JOB/2134029</t>
  </si>
  <si>
    <t>manuf proto V1</t>
  </si>
  <si>
    <t>study proto V1</t>
  </si>
  <si>
    <t>27.09.2005</t>
  </si>
  <si>
    <t>MURER</t>
  </si>
  <si>
    <t>oscillator 80.1574 MHz</t>
  </si>
  <si>
    <t xml:space="preserve">https://edh.cern.ch/Document/DAI/1979796  </t>
  </si>
  <si>
    <t xml:space="preserve">https://edh.cern.ch/Document/MAG/2169366 </t>
  </si>
  <si>
    <t xml:space="preserve">https://edh.cern.ch/Document/MAG/2149395 </t>
  </si>
  <si>
    <t xml:space="preserve">https://edh.cern.ch/Document/MAG/2148679 </t>
  </si>
  <si>
    <t xml:space="preserve">https://edh.cern.ch/Document/MAG/2206999 </t>
  </si>
  <si>
    <t xml:space="preserve">https://edh.cern.ch/Document/MAG/2252455 </t>
  </si>
  <si>
    <t xml:space="preserve">https://edh.cern.ch/Document/JOB/2261485 </t>
  </si>
  <si>
    <t xml:space="preserve">https://edh.cern.ch/Document/TID/2251744 </t>
  </si>
  <si>
    <t xml:space="preserve">https://edh.cern.ch/Document/MAG/2124231 </t>
  </si>
  <si>
    <t xml:space="preserve">https://edh.cern.ch/Document/JOB/2223522 </t>
  </si>
  <si>
    <t xml:space="preserve">https://edh.cern.ch/Document/JOB/2261482 </t>
  </si>
  <si>
    <t xml:space="preserve">https://edh.cern.ch/Document/JOB/2284831 </t>
  </si>
  <si>
    <t>10.07.2006</t>
  </si>
  <si>
    <t>BARRIERE</t>
  </si>
  <si>
    <t>RF_RX_A V1 study + 5 PCB +1 assembled</t>
  </si>
  <si>
    <t>usinage heatsinks</t>
  </si>
  <si>
    <t>29.08.2006</t>
  </si>
  <si>
    <t>MAGNIN</t>
  </si>
  <si>
    <t>assembly of 3 boards + pannels</t>
  </si>
  <si>
    <t>26.09.2006</t>
  </si>
  <si>
    <t>experimentation plate</t>
  </si>
  <si>
    <t>09.05.2006</t>
  </si>
  <si>
    <t>21.06.2006</t>
  </si>
  <si>
    <t>push buttons</t>
  </si>
  <si>
    <t>12.07.2006</t>
  </si>
  <si>
    <t>fiber holder</t>
  </si>
  <si>
    <t>15.08.2006</t>
  </si>
  <si>
    <t>usinage heatsink</t>
  </si>
  <si>
    <t>14 couplers E2000/APC</t>
  </si>
  <si>
    <t>BEN BOUBAKER</t>
  </si>
  <si>
    <t xml:space="preserve">https://edh.cern.ch/Document/DAI/2130592 </t>
  </si>
  <si>
    <t xml:space="preserve">https://edh.cern.ch/Document/DAI/2153160 </t>
  </si>
  <si>
    <t xml:space="preserve">https://edh.cern.ch/Document/DAI/2160727 </t>
  </si>
  <si>
    <t xml:space="preserve">https://edh.cern.ch/Document/DAI/2252445 </t>
  </si>
  <si>
    <t xml:space="preserve">https://edh.cern.ch/Document/DAI/2252447 </t>
  </si>
  <si>
    <t xml:space="preserve">https://edh.cern.ch/Document/DAI/2253217 </t>
  </si>
  <si>
    <t xml:space="preserve">https://edh.cern.ch/Document/MAG/2259284 </t>
  </si>
  <si>
    <t xml:space="preserve">https://edh.cern.ch/Document/MAG/2262946 </t>
  </si>
  <si>
    <t xml:space="preserve">https://edh.cern.ch/Document/MAG/2275932 </t>
  </si>
  <si>
    <t xml:space="preserve">https://edh.cern.ch/Document/MAG/2281956 </t>
  </si>
  <si>
    <t xml:space="preserve">https://edh.cern.ch/Document/MAG/2243326 </t>
  </si>
  <si>
    <t xml:space="preserve">https://edh.cern.ch/Document/MAG/2239352 </t>
  </si>
  <si>
    <t xml:space="preserve">https://edh.cern.ch/Document/MAG/2209059 </t>
  </si>
  <si>
    <t xml:space="preserve">https://edh.cern.ch/Document/DAI/2239378 </t>
  </si>
  <si>
    <t xml:space="preserve">https://edh.cern.ch/Document/DAI/2239371 </t>
  </si>
  <si>
    <t xml:space="preserve">https://edh.cern.ch/Document/DAI/2149188 </t>
  </si>
  <si>
    <t>553 comparators</t>
  </si>
  <si>
    <t>TLE2061 and  LVEL92</t>
  </si>
  <si>
    <t>16.08.2006</t>
  </si>
  <si>
    <t>PECL to LVPECL</t>
  </si>
  <si>
    <t>24.08.2006</t>
  </si>
  <si>
    <t>SMA</t>
  </si>
  <si>
    <t>30.08.2006</t>
  </si>
  <si>
    <t>components</t>
  </si>
  <si>
    <t>15.09.2006</t>
  </si>
  <si>
    <t>caps</t>
  </si>
  <si>
    <t>22.09.2006</t>
  </si>
  <si>
    <t>samples</t>
  </si>
  <si>
    <t>02.08.2006</t>
  </si>
  <si>
    <t>27.07.2006</t>
  </si>
  <si>
    <t>23.06.2006</t>
  </si>
  <si>
    <t>diodes</t>
  </si>
  <si>
    <t>components EBV</t>
  </si>
  <si>
    <t>SMD test board</t>
  </si>
  <si>
    <t xml:space="preserve">https://edh.cern.ch/Document/DAI/2225799 </t>
  </si>
  <si>
    <t xml:space="preserve">https://edh.cern.ch/Document/DAI/2203242 </t>
  </si>
  <si>
    <t xml:space="preserve">https://edh.cern.ch/Document/DAI/2203227 </t>
  </si>
  <si>
    <t>92638 (67%) 96512(33%)</t>
  </si>
  <si>
    <t xml:space="preserve">photodiodes </t>
  </si>
  <si>
    <t>photodiodes bfi optilas</t>
  </si>
  <si>
    <t>92638, 96512</t>
  </si>
  <si>
    <t>16.06.2006</t>
  </si>
  <si>
    <t>photodiodes ADMATEC</t>
  </si>
  <si>
    <t>09.08.2006</t>
  </si>
  <si>
    <t xml:space="preserve">https://edh.cern.ch/Document/DAI/2145094 </t>
  </si>
  <si>
    <t xml:space="preserve">https://edh.cern.ch/Document/DAI/2181516 </t>
  </si>
  <si>
    <t xml:space="preserve">https://edh.cern.ch/Document/DAI/2184519 </t>
  </si>
  <si>
    <t xml:space="preserve">https://edh.cern.ch/Document/DAI/2186161 </t>
  </si>
  <si>
    <t xml:space="preserve">https://edh.cern.ch/Document/MAG/2186728 </t>
  </si>
  <si>
    <t xml:space="preserve">https://edh.cern.ch/Document/MAG/2186883 </t>
  </si>
  <si>
    <t xml:space="preserve">https://edh.cern.ch/Document/DAI/2187225 </t>
  </si>
  <si>
    <t xml:space="preserve">https://edh.cern.ch/Document/MAG/2187443 </t>
  </si>
  <si>
    <t xml:space="preserve">https://edh.cern.ch/Document/DAI/2187907 </t>
  </si>
  <si>
    <t xml:space="preserve">https://edh.cern.ch/Document/DAI/2187963 </t>
  </si>
  <si>
    <t xml:space="preserve">https://edh.cern.ch/Document/DAI/2188154 </t>
  </si>
  <si>
    <t xml:space="preserve">https://edh.cern.ch/Document/DAI/2188575 </t>
  </si>
  <si>
    <t xml:space="preserve">https://edh.cern.ch/Document/MAG/2188693 </t>
  </si>
  <si>
    <t xml:space="preserve">https://edh.cern.ch/Document/DAI/2229188 </t>
  </si>
  <si>
    <t xml:space="preserve">https://edh.cern.ch/Document/DAI/2235244 </t>
  </si>
  <si>
    <t>22.05.2006</t>
  </si>
  <si>
    <t>Spoerle</t>
  </si>
  <si>
    <t>24.05.2006</t>
  </si>
  <si>
    <t>Maxim</t>
  </si>
  <si>
    <t>29.05.2006</t>
  </si>
  <si>
    <t>EBV</t>
  </si>
  <si>
    <t>30.05.2006</t>
  </si>
  <si>
    <t>HARTING</t>
  </si>
  <si>
    <t>CPS- on semi</t>
  </si>
  <si>
    <t>EBV-Altera</t>
  </si>
  <si>
    <t>Mentor</t>
  </si>
  <si>
    <t>31.05.2006</t>
  </si>
  <si>
    <t>CPS-texas-vmebuff</t>
  </si>
  <si>
    <t>FARNELL</t>
  </si>
  <si>
    <t>17.07.2006</t>
  </si>
  <si>
    <t>Distrelec heatsink</t>
  </si>
  <si>
    <t>24.07.2006</t>
  </si>
  <si>
    <t>CPS-onsemi</t>
  </si>
  <si>
    <t>03.10.2006</t>
  </si>
  <si>
    <t>study+ PCB + assy 1 board</t>
  </si>
  <si>
    <t xml:space="preserve">https://edh.cern.ch/Document/JOB/2290934 </t>
  </si>
  <si>
    <t>17.10.06</t>
  </si>
  <si>
    <t>Etude, fab de 5 PCB dont 1 monte</t>
  </si>
  <si>
    <t xml:space="preserve">https://edh.cern.ch/Document/JOB/2303328 </t>
  </si>
  <si>
    <t>https://edh.cern.ch/Document/JOB/2315506</t>
  </si>
  <si>
    <t>31.10.2006</t>
  </si>
  <si>
    <t>version 2 study + 2pcb</t>
  </si>
  <si>
    <t>01.11.2006</t>
  </si>
  <si>
    <t>Montage 4 PCB avec panneaux.</t>
  </si>
  <si>
    <t>https://edh.cern.ch/Document/JOB/2316231</t>
  </si>
  <si>
    <t xml:space="preserve">https://edh.cern.ch/Document/JOB/2316232 </t>
  </si>
  <si>
    <t>assembly of one proto</t>
  </si>
  <si>
    <t>13.11.2006</t>
  </si>
  <si>
    <t>https://edh.cern.ch/Document/JOB/2325799</t>
  </si>
  <si>
    <t>06.12.2006</t>
  </si>
  <si>
    <t>AVAGO photodiode DC to 150MHz</t>
  </si>
  <si>
    <t xml:space="preserve">https://edh.cern.ch/Document/DAI/2346547 </t>
  </si>
  <si>
    <t xml:space="preserve">https://edh.cern.ch/Document/DAI/2321215 </t>
  </si>
  <si>
    <t xml:space="preserve">https://edh.cern.ch/Document/TID/2346632 </t>
  </si>
  <si>
    <t>300 TRR-1B43-000 pindiodes</t>
  </si>
  <si>
    <t>07.11.2006</t>
  </si>
  <si>
    <t>payback of 20 TRR from ALICE</t>
  </si>
  <si>
    <t>02.11.2006</t>
  </si>
  <si>
    <t>https://edh.cern.ch/Document/JOB/2317119</t>
  </si>
  <si>
    <t>etude, fabrication 5PCB</t>
  </si>
  <si>
    <t>30.10.2006</t>
  </si>
  <si>
    <t>assemblage 3 PCB + 1 panneau</t>
  </si>
  <si>
    <t>https://edh.cern.ch/Document/JOB/2314062</t>
  </si>
  <si>
    <t>quantite production</t>
  </si>
  <si>
    <t>https://edh.cern.ch/Document/JOB/2317322</t>
  </si>
  <si>
    <t xml:space="preserve">https://edh.cern.ch/Document/JOB/2317321 </t>
  </si>
  <si>
    <t>v2 etude + pcb</t>
  </si>
  <si>
    <t>v1 etude + pcb</t>
  </si>
  <si>
    <t>proto V2</t>
  </si>
  <si>
    <t>proto V1</t>
  </si>
  <si>
    <t>MARCHIORO</t>
  </si>
  <si>
    <t>80 Delay25 chips</t>
  </si>
  <si>
    <t>https://edh.cern.ch/Document/TID/2354127</t>
  </si>
  <si>
    <t>02.02.2007</t>
  </si>
  <si>
    <t>assembly of the second proto version2</t>
  </si>
  <si>
    <t>protoV2</t>
  </si>
  <si>
    <t>https://edh.cern.ch/Document/JOB/2388387</t>
  </si>
  <si>
    <t>JACOBSSON</t>
  </si>
  <si>
    <t>lemos doubles pour Fanout</t>
  </si>
  <si>
    <t>https://edh.cern.ch/Document/TID/2321286</t>
  </si>
  <si>
    <t>https://edh.cern.ch/Document/TID/2334513</t>
  </si>
  <si>
    <t>11.11.2006</t>
  </si>
  <si>
    <t>EPROM et Cyclone II</t>
  </si>
  <si>
    <t>Agilent HFBR-2316</t>
  </si>
  <si>
    <t>https://edh.cern.ch/Document/DAI/2346547</t>
  </si>
  <si>
    <t>14.02.2007</t>
  </si>
  <si>
    <t>https://edh.cern.ch/Document/MAG/2400463</t>
  </si>
  <si>
    <t>heatsink tests 15K/W</t>
  </si>
  <si>
    <t>15.02.2007</t>
  </si>
  <si>
    <t>proto</t>
  </si>
  <si>
    <t>https://edh.cern.ch/Document/MAG/2403752</t>
  </si>
  <si>
    <t>19.02.2007</t>
  </si>
  <si>
    <t>Power resistor 2Ohms</t>
  </si>
  <si>
    <t>experiments</t>
  </si>
  <si>
    <t>production Tx - total 89020chf</t>
  </si>
  <si>
    <t>OCP lasers</t>
  </si>
  <si>
    <t>29.03.2007</t>
  </si>
  <si>
    <t>https://edh.cern.ch/Document/DAI/2440540</t>
  </si>
  <si>
    <t>SUB-PROJECT</t>
  </si>
  <si>
    <t>SPLITTERS</t>
  </si>
  <si>
    <t>GENERAL INFRASRUCTURE</t>
  </si>
  <si>
    <t>EXP INFRASTRUCTURE</t>
  </si>
  <si>
    <t>Paid By PH/ESS?</t>
  </si>
  <si>
    <t>https://edh.cern.ch/Document/MAG/2469303</t>
  </si>
  <si>
    <t>reassort production</t>
  </si>
  <si>
    <t>10 mc10ep56dw (ECL mux)</t>
  </si>
  <si>
    <t>03.05.2007</t>
  </si>
  <si>
    <t>Said BAITECHE/Pascal DECKER/Pascal Vulliez</t>
  </si>
  <si>
    <t>80 QPLL</t>
  </si>
  <si>
    <t>04.05.2007</t>
  </si>
  <si>
    <t>https://edh.cern.ch/Document/TID/2475837</t>
  </si>
  <si>
    <t>10.05.2007</t>
  </si>
  <si>
    <t>20 TTCrx</t>
  </si>
  <si>
    <t>https://edh.cern.ch/Document/TID/2470882</t>
  </si>
  <si>
    <t>https://edh.cern.ch/Document/MAG/2454455</t>
  </si>
  <si>
    <t>extra features</t>
  </si>
  <si>
    <t>16.04.2007</t>
  </si>
  <si>
    <t>SIGAUD</t>
  </si>
  <si>
    <t>materiel pour 40 cables sma/lemo</t>
  </si>
  <si>
    <t>40 cables fabriques par xtophe</t>
  </si>
  <si>
    <t>https://edh.cern.ch/Document/MAG/2480228</t>
  </si>
  <si>
    <t>15.05.2007</t>
  </si>
  <si>
    <t>400 LEDS vertes</t>
  </si>
  <si>
    <t>xx</t>
  </si>
  <si>
    <t>prod</t>
  </si>
  <si>
    <t>ess</t>
  </si>
  <si>
    <t>exp</t>
  </si>
  <si>
    <t>TOTAL exp</t>
  </si>
  <si>
    <t>TOTAL/ exp</t>
  </si>
  <si>
    <t>cms</t>
  </si>
  <si>
    <t>TOTAL ALICE</t>
  </si>
  <si>
    <t>TOTAL ATLAS</t>
  </si>
  <si>
    <t>TOTAL CMS</t>
  </si>
  <si>
    <t>TOTAL LHCb</t>
  </si>
  <si>
    <t>TOTAL ESS</t>
  </si>
  <si>
    <t># modules/exp</t>
  </si>
  <si>
    <t>#modules communs</t>
  </si>
  <si>
    <t>MODULE PRICE</t>
  </si>
  <si>
    <t>MAGNIN/MILLERIN</t>
  </si>
  <si>
    <t>TID/DAI</t>
  </si>
  <si>
    <t>composants pour 10 Tx (10*1997)</t>
  </si>
  <si>
    <t>prod (comprenant les lasers)</t>
  </si>
  <si>
    <t>MAGNIIN</t>
  </si>
  <si>
    <t>production</t>
  </si>
  <si>
    <t>TOTAL/exp</t>
  </si>
  <si>
    <t>Module price</t>
  </si>
  <si>
    <t>composants pour 25 Rx (25*729)</t>
  </si>
  <si>
    <t>PCB (10Tx * 300 CHF)</t>
  </si>
  <si>
    <t>PCB (25Rx * 300 CHF)</t>
  </si>
  <si>
    <t>DETRAZ</t>
  </si>
  <si>
    <t>200 TRR-1B43-000 pindiodes</t>
  </si>
  <si>
    <t>assembly of 25Rx (25*500)</t>
  </si>
  <si>
    <t>revendre 280 TRR a AB/RF</t>
  </si>
  <si>
    <t>assembly of 10Tx (10*600)</t>
  </si>
  <si>
    <t>https://edh.cern.ch/Document/DAI/2465767</t>
  </si>
  <si>
    <t>https://edh.cern.ch/Document/DAI/2465768</t>
  </si>
  <si>
    <t>27.04.2007</t>
  </si>
  <si>
    <t>20% de 30770chf</t>
  </si>
  <si>
    <t>DE JONGE</t>
  </si>
  <si>
    <t>Materiel pour fibres CCC + SR4</t>
  </si>
  <si>
    <t>Services pour installation fibres CCC+SR4</t>
  </si>
  <si>
    <t>10% de 34607</t>
  </si>
  <si>
    <t>ZAGANIDIS</t>
  </si>
  <si>
    <t>patches E2000/E2000</t>
  </si>
  <si>
    <t>84 patches a 40chf</t>
  </si>
  <si>
    <t>cable price</t>
  </si>
  <si>
    <t>paid by ess</t>
  </si>
  <si>
    <t>16.05.2007</t>
  </si>
  <si>
    <t>RF2TTCV3 Modification étude et fabrication de 2 protos montés.</t>
  </si>
  <si>
    <t>proto v3</t>
  </si>
  <si>
    <t>LED-Digikey( eda-01380,eda-01382)</t>
  </si>
  <si>
    <t>29.06.2007</t>
  </si>
  <si>
    <t>STELLFELD</t>
  </si>
  <si>
    <t>prod Tx</t>
  </si>
  <si>
    <t xml:space="preserve">https://edh.cern.ch/Document/DAI/2516059 </t>
  </si>
  <si>
    <t>05.07.2007</t>
  </si>
  <si>
    <t>divers Maxim(eda-1380,1382)  </t>
  </si>
  <si>
    <t>21% of prod Tx</t>
  </si>
  <si>
    <t xml:space="preserve">https://edh.cern.ch/Document/DAI/2521011 </t>
  </si>
  <si>
    <t>03.08.2007</t>
  </si>
  <si>
    <t>RF2TTCV3. modif mécanique Fabrication de 20 PCB montés et 20 mécaniques RF2TTC V3 production</t>
  </si>
  <si>
    <t>prodV3</t>
  </si>
  <si>
    <t xml:space="preserve">https://edh.cern.ch/Document/DAI/2542617 </t>
  </si>
  <si>
    <t>DigikeySMA eda-1380,1382</t>
  </si>
  <si>
    <t>21%/2 of prod Tx</t>
  </si>
  <si>
    <t>14.08.2007</t>
  </si>
  <si>
    <t>SMD capacitor (eda-1380, eda-1382)</t>
  </si>
  <si>
    <t>https://edh.cern.ch/Document/DAI/2548956</t>
  </si>
  <si>
    <t>Patchs E2000/ST &amp; attenuators</t>
  </si>
  <si>
    <t>37758 CHF Israel contract</t>
  </si>
  <si>
    <t>24.05.2007</t>
  </si>
  <si>
    <t>FARTHOUAT</t>
  </si>
  <si>
    <t xml:space="preserve">https://edh.cern.ch/Document/DAI/2487216 </t>
  </si>
  <si>
    <t>14.12.2006</t>
  </si>
  <si>
    <t>AB/Exp</t>
  </si>
  <si>
    <t>production - depense a prevoir</t>
  </si>
  <si>
    <t>T330620</t>
  </si>
  <si>
    <t>Foreseen expenses for the TTC project - end of the year</t>
  </si>
  <si>
    <t>Budget</t>
  </si>
  <si>
    <t>Value</t>
  </si>
  <si>
    <t>Project</t>
  </si>
  <si>
    <t>Details</t>
  </si>
  <si>
    <t>To be paid back by</t>
  </si>
  <si>
    <t>EDA-1050 - TTC Clock Gen</t>
  </si>
  <si>
    <t>EDA-1331 - RF_RX_A</t>
  </si>
  <si>
    <t>EDA-1332 - RF_TX_A</t>
  </si>
  <si>
    <t>EDA-1357 - RF2TTC</t>
  </si>
  <si>
    <t>AB/RF</t>
  </si>
  <si>
    <t>ajustable</t>
  </si>
  <si>
    <t>paid</t>
  </si>
  <si>
    <t>TOTAL 33016/33803</t>
  </si>
  <si>
    <t>EDA-1240 - TTC Clock and Orbit FANOUT</t>
  </si>
  <si>
    <t>EDA-1380 production (10 boards)</t>
  </si>
  <si>
    <t>EDA-1380 - RF_TX_D</t>
  </si>
  <si>
    <t>EDA-1382 - RF_RX_D</t>
  </si>
  <si>
    <t>EDA-1382production (25 boards)</t>
  </si>
  <si>
    <t>assembly of 25Rx (25*500) and test</t>
  </si>
  <si>
    <t>assembly of 10Tx (10*600) and test</t>
  </si>
  <si>
    <t>estimation le 19 Octobre 2007</t>
  </si>
  <si>
    <t xml:space="preserve">https://edh.cern.ch/Document/JOB/2481905 </t>
  </si>
  <si>
    <t xml:space="preserve">https://edh.cern.ch/Document/JOB/2542395 </t>
  </si>
  <si>
    <t xml:space="preserve">https://edh.cern.ch/Document/MAG/2400797 </t>
  </si>
  <si>
    <t>TOTAL 33016 2007</t>
  </si>
  <si>
    <t>30.10.2007</t>
  </si>
  <si>
    <t>reparations diverse</t>
  </si>
  <si>
    <t>modif prod V3 (capa modifs)</t>
  </si>
  <si>
    <t xml:space="preserve">https://edh.cern.ch/Document/JOB/2603461 </t>
  </si>
  <si>
    <t>31.10.2007</t>
  </si>
  <si>
    <t xml:space="preserve">https://edh.cern.ch/Document/JOB/2604484 </t>
  </si>
  <si>
    <t>PCB (17% de 30Tx boards)</t>
  </si>
  <si>
    <t xml:space="preserve">https://edh.cern.ch/Document/JOB/2609483 </t>
  </si>
  <si>
    <t>07.11.2007</t>
  </si>
  <si>
    <t>etude</t>
  </si>
  <si>
    <t>RF_Rx etude</t>
  </si>
  <si>
    <t>https://edh.cern.ch/Document/JOB/2623712</t>
  </si>
  <si>
    <t>26.11.2007</t>
  </si>
  <si>
    <t>assemblage 20 Fanouts</t>
  </si>
  <si>
    <t>https://edh.cern.ch/Document/DAI/2621240</t>
  </si>
  <si>
    <t>22.11.2007</t>
  </si>
  <si>
    <t>20 crystals for qpll</t>
  </si>
  <si>
    <t>maintenance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</si>
</sst>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Fr.-100C]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4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0" fontId="2" fillId="0" borderId="7" xfId="20" applyBorder="1" applyAlignment="1">
      <alignment/>
    </xf>
    <xf numFmtId="164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5" borderId="4" xfId="0" applyFill="1" applyBorder="1" applyAlignment="1">
      <alignment/>
    </xf>
    <xf numFmtId="0" fontId="0" fillId="5" borderId="11" xfId="0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2" fillId="0" borderId="10" xfId="2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16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20" applyBorder="1" applyAlignment="1">
      <alignment/>
    </xf>
    <xf numFmtId="164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6" borderId="8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164" fontId="5" fillId="6" borderId="9" xfId="0" applyNumberFormat="1" applyFont="1" applyFill="1" applyBorder="1" applyAlignment="1">
      <alignment/>
    </xf>
    <xf numFmtId="0" fontId="5" fillId="6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0" fontId="5" fillId="6" borderId="3" xfId="0" applyFont="1" applyFill="1" applyBorder="1" applyAlignment="1">
      <alignment/>
    </xf>
    <xf numFmtId="0" fontId="6" fillId="6" borderId="7" xfId="20" applyFont="1" applyFill="1" applyBorder="1" applyAlignment="1">
      <alignment/>
    </xf>
    <xf numFmtId="164" fontId="5" fillId="6" borderId="1" xfId="0" applyNumberFormat="1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164" fontId="0" fillId="5" borderId="16" xfId="0" applyNumberFormat="1" applyFill="1" applyBorder="1" applyAlignment="1">
      <alignment/>
    </xf>
    <xf numFmtId="0" fontId="0" fillId="5" borderId="17" xfId="0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9" fontId="0" fillId="0" borderId="1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1" xfId="2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20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7" fillId="0" borderId="1" xfId="2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4" fillId="7" borderId="2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0" fillId="0" borderId="7" xfId="0" applyNumberFormat="1" applyBorder="1" applyAlignment="1">
      <alignment/>
    </xf>
    <xf numFmtId="0" fontId="0" fillId="8" borderId="21" xfId="0" applyFill="1" applyBorder="1" applyAlignment="1">
      <alignment/>
    </xf>
    <xf numFmtId="0" fontId="0" fillId="7" borderId="4" xfId="0" applyFill="1" applyBorder="1" applyAlignment="1">
      <alignment/>
    </xf>
    <xf numFmtId="164" fontId="0" fillId="7" borderId="1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3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right"/>
    </xf>
    <xf numFmtId="164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2" fillId="0" borderId="1" xfId="20" applyFill="1" applyBorder="1" applyAlignment="1">
      <alignment/>
    </xf>
    <xf numFmtId="0" fontId="2" fillId="6" borderId="1" xfId="20" applyFill="1" applyBorder="1" applyAlignment="1">
      <alignment/>
    </xf>
    <xf numFmtId="0" fontId="0" fillId="6" borderId="1" xfId="0" applyFont="1" applyFill="1" applyBorder="1" applyAlignment="1">
      <alignment/>
    </xf>
    <xf numFmtId="14" fontId="0" fillId="6" borderId="1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6" borderId="7" xfId="2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2" fillId="0" borderId="1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TID/2321286" TargetMode="External" /><Relationship Id="rId2" Type="http://schemas.openxmlformats.org/officeDocument/2006/relationships/hyperlink" Target="https://edh.cern.ch/Document/JOB/231550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MAG/2169366" TargetMode="External" /><Relationship Id="rId2" Type="http://schemas.openxmlformats.org/officeDocument/2006/relationships/hyperlink" Target="https://edh.cern.ch/Document/MAG/2149395" TargetMode="External" /><Relationship Id="rId3" Type="http://schemas.openxmlformats.org/officeDocument/2006/relationships/hyperlink" Target="https://edh.cern.ch/Document/MAG/2148679" TargetMode="External" /><Relationship Id="rId4" Type="http://schemas.openxmlformats.org/officeDocument/2006/relationships/hyperlink" Target="https://edh.cern.ch/Document/MAG/2206999" TargetMode="External" /><Relationship Id="rId5" Type="http://schemas.openxmlformats.org/officeDocument/2006/relationships/hyperlink" Target="https://edh.cern.ch/Document/DAI/2225611" TargetMode="External" /><Relationship Id="rId6" Type="http://schemas.openxmlformats.org/officeDocument/2006/relationships/hyperlink" Target="https://edh.cern.ch/Document/MAG/2252455" TargetMode="External" /><Relationship Id="rId7" Type="http://schemas.openxmlformats.org/officeDocument/2006/relationships/hyperlink" Target="https://edh.cern.ch/Document/JOB/2261485" TargetMode="External" /><Relationship Id="rId8" Type="http://schemas.openxmlformats.org/officeDocument/2006/relationships/hyperlink" Target="https://edh.cern.ch/Document/TID/2251744" TargetMode="External" /><Relationship Id="rId9" Type="http://schemas.openxmlformats.org/officeDocument/2006/relationships/hyperlink" Target="https://edh.cern.ch/Document/JOB/2317119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TID/2280059" TargetMode="External" /><Relationship Id="rId2" Type="http://schemas.openxmlformats.org/officeDocument/2006/relationships/hyperlink" Target="https://edh.cern.ch/Document/TID/2207700" TargetMode="External" /><Relationship Id="rId3" Type="http://schemas.openxmlformats.org/officeDocument/2006/relationships/hyperlink" Target="https://edh.cern.ch/Document/TID/2173076" TargetMode="External" /><Relationship Id="rId4" Type="http://schemas.openxmlformats.org/officeDocument/2006/relationships/hyperlink" Target="https://edh.cern.ch/Document/TID/2173071" TargetMode="External" /><Relationship Id="rId5" Type="http://schemas.openxmlformats.org/officeDocument/2006/relationships/hyperlink" Target="https://edh.cern.ch/Document/TID/2173068" TargetMode="External" /><Relationship Id="rId6" Type="http://schemas.openxmlformats.org/officeDocument/2006/relationships/hyperlink" Target="https://edh.cern.ch/Document/TID/2173036" TargetMode="External" /><Relationship Id="rId7" Type="http://schemas.openxmlformats.org/officeDocument/2006/relationships/hyperlink" Target="https://edh.cern.ch/Document/MAG/2124231" TargetMode="External" /><Relationship Id="rId8" Type="http://schemas.openxmlformats.org/officeDocument/2006/relationships/hyperlink" Target="https://edh.cern.ch/Document/JOB/2223522" TargetMode="External" /><Relationship Id="rId9" Type="http://schemas.openxmlformats.org/officeDocument/2006/relationships/hyperlink" Target="https://edh.cern.ch/Document/JOB/2261482" TargetMode="External" /><Relationship Id="rId10" Type="http://schemas.openxmlformats.org/officeDocument/2006/relationships/hyperlink" Target="https://edh.cern.ch/Document/JOB/2284831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DAI/2130592" TargetMode="External" /><Relationship Id="rId2" Type="http://schemas.openxmlformats.org/officeDocument/2006/relationships/hyperlink" Target="https://edh.cern.ch/Document/DAI/2153160" TargetMode="External" /><Relationship Id="rId3" Type="http://schemas.openxmlformats.org/officeDocument/2006/relationships/hyperlink" Target="https://edh.cern.ch/Document/DAI/2160727" TargetMode="External" /><Relationship Id="rId4" Type="http://schemas.openxmlformats.org/officeDocument/2006/relationships/hyperlink" Target="https://edh.cern.ch/Document/DAI/2252445" TargetMode="External" /><Relationship Id="rId5" Type="http://schemas.openxmlformats.org/officeDocument/2006/relationships/hyperlink" Target="https://edh.cern.ch/Document/DAI/2252447" TargetMode="External" /><Relationship Id="rId6" Type="http://schemas.openxmlformats.org/officeDocument/2006/relationships/hyperlink" Target="https://edh.cern.ch/Document/DAI/2253217" TargetMode="External" /><Relationship Id="rId7" Type="http://schemas.openxmlformats.org/officeDocument/2006/relationships/hyperlink" Target="https://edh.cern.ch/Document/MAG/2259284" TargetMode="External" /><Relationship Id="rId8" Type="http://schemas.openxmlformats.org/officeDocument/2006/relationships/hyperlink" Target="https://edh.cern.ch/Document/MAG/2262946" TargetMode="External" /><Relationship Id="rId9" Type="http://schemas.openxmlformats.org/officeDocument/2006/relationships/hyperlink" Target="https://edh.cern.ch/Document/MAG/2275932" TargetMode="External" /><Relationship Id="rId10" Type="http://schemas.openxmlformats.org/officeDocument/2006/relationships/hyperlink" Target="https://edh.cern.ch/Document/MAG/2281956" TargetMode="External" /><Relationship Id="rId11" Type="http://schemas.openxmlformats.org/officeDocument/2006/relationships/hyperlink" Target="https://edh.cern.ch/Document/MAG/2243326" TargetMode="External" /><Relationship Id="rId12" Type="http://schemas.openxmlformats.org/officeDocument/2006/relationships/hyperlink" Target="https://edh.cern.ch/Document/MAG/2239352" TargetMode="External" /><Relationship Id="rId13" Type="http://schemas.openxmlformats.org/officeDocument/2006/relationships/hyperlink" Target="https://edh.cern.ch/Document/MAG/2209059" TargetMode="External" /><Relationship Id="rId14" Type="http://schemas.openxmlformats.org/officeDocument/2006/relationships/hyperlink" Target="https://edh.cern.ch/Document/DAI/2239378" TargetMode="External" /><Relationship Id="rId15" Type="http://schemas.openxmlformats.org/officeDocument/2006/relationships/hyperlink" Target="https://edh.cern.ch/Document/DAI/2239371" TargetMode="External" /><Relationship Id="rId16" Type="http://schemas.openxmlformats.org/officeDocument/2006/relationships/hyperlink" Target="https://edh.cern.ch/Document/DAI/2149188" TargetMode="External" /><Relationship Id="rId17" Type="http://schemas.openxmlformats.org/officeDocument/2006/relationships/hyperlink" Target="https://edh.cern.ch/Document/JOB/2303328" TargetMode="External" /><Relationship Id="rId18" Type="http://schemas.openxmlformats.org/officeDocument/2006/relationships/hyperlink" Target="https://edh.cern.ch/Document/JOB/2316232" TargetMode="External" /><Relationship Id="rId19" Type="http://schemas.openxmlformats.org/officeDocument/2006/relationships/hyperlink" Target="https://edh.cern.ch/Document/DAI/2516059" TargetMode="External" /><Relationship Id="rId20" Type="http://schemas.openxmlformats.org/officeDocument/2006/relationships/hyperlink" Target="https://edh.cern.ch/Document/DAI/2521011" TargetMode="External" /><Relationship Id="rId21" Type="http://schemas.openxmlformats.org/officeDocument/2006/relationships/hyperlink" Target="https://edh.cern.ch/Document/DAI/2542617" TargetMode="External" /><Relationship Id="rId22" Type="http://schemas.openxmlformats.org/officeDocument/2006/relationships/hyperlink" Target="https://edh.cern.ch/Document/JOB/2609483" TargetMode="External" /><Relationship Id="rId23" Type="http://schemas.openxmlformats.org/officeDocument/2006/relationships/hyperlink" Target="https://edh.cern.ch/Document/JOB/2609483" TargetMode="External" /><Relationship Id="rId2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DAI/2225799" TargetMode="External" /><Relationship Id="rId2" Type="http://schemas.openxmlformats.org/officeDocument/2006/relationships/hyperlink" Target="https://edh.cern.ch/Document/DAI/2203242" TargetMode="External" /><Relationship Id="rId3" Type="http://schemas.openxmlformats.org/officeDocument/2006/relationships/hyperlink" Target="https://edh.cern.ch/Document/DAI/2203227" TargetMode="External" /><Relationship Id="rId4" Type="http://schemas.openxmlformats.org/officeDocument/2006/relationships/hyperlink" Target="https://edh.cern.ch/Document/MAG/2248515" TargetMode="External" /><Relationship Id="rId5" Type="http://schemas.openxmlformats.org/officeDocument/2006/relationships/hyperlink" Target="https://edh.cern.ch/Document/JOB/2290934" TargetMode="External" /><Relationship Id="rId6" Type="http://schemas.openxmlformats.org/officeDocument/2006/relationships/hyperlink" Target="https://edh.cern.ch/Document/DAI/2346547" TargetMode="External" /><Relationship Id="rId7" Type="http://schemas.openxmlformats.org/officeDocument/2006/relationships/hyperlink" Target="https://edh.cern.ch/Document/DAI/2321215" TargetMode="External" /><Relationship Id="rId8" Type="http://schemas.openxmlformats.org/officeDocument/2006/relationships/hyperlink" Target="https://edh.cern.ch/Document/TID/2346632" TargetMode="External" /><Relationship Id="rId9" Type="http://schemas.openxmlformats.org/officeDocument/2006/relationships/hyperlink" Target="https://edh.cern.ch/Document/JOB/2316231" TargetMode="External" /><Relationship Id="rId10" Type="http://schemas.openxmlformats.org/officeDocument/2006/relationships/hyperlink" Target="https://edh.cern.ch/Document/DAI/2516059" TargetMode="External" /><Relationship Id="rId11" Type="http://schemas.openxmlformats.org/officeDocument/2006/relationships/hyperlink" Target="https://edh.cern.ch/Document/DAI/2521011" TargetMode="External" /><Relationship Id="rId12" Type="http://schemas.openxmlformats.org/officeDocument/2006/relationships/hyperlink" Target="https://edh.cern.ch/Document/DAI/2542617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DAI/1979796" TargetMode="External" /><Relationship Id="rId2" Type="http://schemas.openxmlformats.org/officeDocument/2006/relationships/hyperlink" Target="https://edh.cern.ch/Document/DAI/2145094" TargetMode="External" /><Relationship Id="rId3" Type="http://schemas.openxmlformats.org/officeDocument/2006/relationships/hyperlink" Target="https://edh.cern.ch/Document/DAI/2181516" TargetMode="External" /><Relationship Id="rId4" Type="http://schemas.openxmlformats.org/officeDocument/2006/relationships/hyperlink" Target="https://edh.cern.ch/Document/DAI/2184519" TargetMode="External" /><Relationship Id="rId5" Type="http://schemas.openxmlformats.org/officeDocument/2006/relationships/hyperlink" Target="https://edh.cern.ch/Document/DAI/2186161" TargetMode="External" /><Relationship Id="rId6" Type="http://schemas.openxmlformats.org/officeDocument/2006/relationships/hyperlink" Target="https://edh.cern.ch/Document/MAG/2186728" TargetMode="External" /><Relationship Id="rId7" Type="http://schemas.openxmlformats.org/officeDocument/2006/relationships/hyperlink" Target="https://edh.cern.ch/Document/MAG/2186883" TargetMode="External" /><Relationship Id="rId8" Type="http://schemas.openxmlformats.org/officeDocument/2006/relationships/hyperlink" Target="https://edh.cern.ch/Document/DAI/2187225" TargetMode="External" /><Relationship Id="rId9" Type="http://schemas.openxmlformats.org/officeDocument/2006/relationships/hyperlink" Target="https://edh.cern.ch/Document/MAG/2187443" TargetMode="External" /><Relationship Id="rId10" Type="http://schemas.openxmlformats.org/officeDocument/2006/relationships/hyperlink" Target="https://edh.cern.ch/Document/DAI/2187907" TargetMode="External" /><Relationship Id="rId11" Type="http://schemas.openxmlformats.org/officeDocument/2006/relationships/hyperlink" Target="https://edh.cern.ch/Document/DAI/2187963" TargetMode="External" /><Relationship Id="rId12" Type="http://schemas.openxmlformats.org/officeDocument/2006/relationships/hyperlink" Target="https://edh.cern.ch/Document/DAI/2188154" TargetMode="External" /><Relationship Id="rId13" Type="http://schemas.openxmlformats.org/officeDocument/2006/relationships/hyperlink" Target="https://edh.cern.ch/Document/DAI/2188575" TargetMode="External" /><Relationship Id="rId14" Type="http://schemas.openxmlformats.org/officeDocument/2006/relationships/hyperlink" Target="https://edh.cern.ch/Document/MAG/2188693" TargetMode="External" /><Relationship Id="rId15" Type="http://schemas.openxmlformats.org/officeDocument/2006/relationships/hyperlink" Target="https://edh.cern.ch/Document/DAI/2229188" TargetMode="External" /><Relationship Id="rId16" Type="http://schemas.openxmlformats.org/officeDocument/2006/relationships/hyperlink" Target="https://edh.cern.ch/Document/DAI/2235244" TargetMode="External" /><Relationship Id="rId17" Type="http://schemas.openxmlformats.org/officeDocument/2006/relationships/hyperlink" Target="https://edh.cern.ch/Document/DAI/2262241" TargetMode="External" /><Relationship Id="rId18" Type="http://schemas.openxmlformats.org/officeDocument/2006/relationships/hyperlink" Target="https://edh.cern.ch/Document/JOB/2317321" TargetMode="External" /><Relationship Id="rId19" Type="http://schemas.openxmlformats.org/officeDocument/2006/relationships/hyperlink" Target="https://edh.cern.ch/Document/JOB/2317322" TargetMode="External" /><Relationship Id="rId20" Type="http://schemas.openxmlformats.org/officeDocument/2006/relationships/hyperlink" Target="https://edh.cern.ch/Document/JOB/2388387" TargetMode="External" /><Relationship Id="rId21" Type="http://schemas.openxmlformats.org/officeDocument/2006/relationships/hyperlink" Target="https://edh.cern.ch/Document/JOB/2481905" TargetMode="External" /><Relationship Id="rId22" Type="http://schemas.openxmlformats.org/officeDocument/2006/relationships/hyperlink" Target="https://edh.cern.ch/Document/JOB/2542395" TargetMode="External" /><Relationship Id="rId23" Type="http://schemas.openxmlformats.org/officeDocument/2006/relationships/hyperlink" Target="https://edh.cern.ch/Document/MAG/2400797" TargetMode="External" /><Relationship Id="rId24" Type="http://schemas.openxmlformats.org/officeDocument/2006/relationships/hyperlink" Target="https://edh.cern.ch/Document/JOB/2603461" TargetMode="External" /><Relationship Id="rId25" Type="http://schemas.openxmlformats.org/officeDocument/2006/relationships/hyperlink" Target="https://edh.cern.ch/Document/JOB/2604484" TargetMode="External" /><Relationship Id="rId26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dh.cern.ch/Document/DAI/2487216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75" zoomScaleNormal="75" zoomScaleSheetLayoutView="75" workbookViewId="0" topLeftCell="A8">
      <selection activeCell="E35" sqref="E35"/>
    </sheetView>
  </sheetViews>
  <sheetFormatPr defaultColWidth="9.140625" defaultRowHeight="12.75"/>
  <cols>
    <col min="1" max="1" width="23.140625" style="0" customWidth="1"/>
    <col min="2" max="2" width="15.421875" style="0" customWidth="1"/>
    <col min="3" max="3" width="19.57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10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32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33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34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2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39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39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40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/>
      <c r="B17" s="1"/>
      <c r="C17" s="1"/>
      <c r="D17" s="1"/>
      <c r="E17" s="1" t="s">
        <v>76</v>
      </c>
      <c r="F17" s="25">
        <v>32397</v>
      </c>
      <c r="G17" s="1"/>
      <c r="H17" s="16"/>
      <c r="I17" s="1" t="s">
        <v>284</v>
      </c>
      <c r="J17" s="1"/>
      <c r="K17" s="15" t="s">
        <v>74</v>
      </c>
    </row>
    <row r="18" spans="1:11" ht="12.75">
      <c r="A18" s="8"/>
      <c r="B18" s="1"/>
      <c r="C18" s="1"/>
      <c r="D18" s="1"/>
      <c r="E18" s="1" t="s">
        <v>77</v>
      </c>
      <c r="F18" s="1">
        <v>32397</v>
      </c>
      <c r="G18" s="1"/>
      <c r="H18" s="16"/>
      <c r="I18" s="1" t="s">
        <v>284</v>
      </c>
      <c r="J18" s="1"/>
      <c r="K18" s="15" t="s">
        <v>75</v>
      </c>
    </row>
    <row r="19" spans="1:11" ht="12.75">
      <c r="A19" s="8" t="s">
        <v>28</v>
      </c>
      <c r="B19" s="1">
        <v>2315506</v>
      </c>
      <c r="C19" s="1" t="s">
        <v>195</v>
      </c>
      <c r="D19" s="1" t="s">
        <v>98</v>
      </c>
      <c r="E19" s="1" t="s">
        <v>196</v>
      </c>
      <c r="F19" s="1">
        <v>33016</v>
      </c>
      <c r="G19" s="1">
        <v>89509</v>
      </c>
      <c r="H19" s="16">
        <v>-2839</v>
      </c>
      <c r="I19" s="1" t="s">
        <v>280</v>
      </c>
      <c r="J19" s="1"/>
      <c r="K19" s="15" t="s">
        <v>194</v>
      </c>
    </row>
    <row r="20" spans="1:11" ht="12.75">
      <c r="A20" s="8" t="s">
        <v>28</v>
      </c>
      <c r="B20" s="1">
        <v>2325799</v>
      </c>
      <c r="C20" s="1" t="s">
        <v>202</v>
      </c>
      <c r="D20" s="1" t="s">
        <v>94</v>
      </c>
      <c r="E20" s="1" t="s">
        <v>201</v>
      </c>
      <c r="F20" s="1">
        <v>33016</v>
      </c>
      <c r="G20" s="1">
        <v>89509</v>
      </c>
      <c r="H20" s="16">
        <v>-464</v>
      </c>
      <c r="I20" s="1" t="s">
        <v>280</v>
      </c>
      <c r="J20" s="1"/>
      <c r="K20" s="15" t="s">
        <v>203</v>
      </c>
    </row>
    <row r="21" spans="1:11" ht="12.75">
      <c r="A21" s="8" t="s">
        <v>29</v>
      </c>
      <c r="B21">
        <v>2321286</v>
      </c>
      <c r="C21" s="1" t="s">
        <v>210</v>
      </c>
      <c r="D21" s="1" t="s">
        <v>232</v>
      </c>
      <c r="E21" s="1" t="s">
        <v>233</v>
      </c>
      <c r="F21" s="1">
        <v>33016</v>
      </c>
      <c r="G21" s="1">
        <v>32515</v>
      </c>
      <c r="H21" s="16">
        <v>-1150</v>
      </c>
      <c r="I21" s="1" t="s">
        <v>280</v>
      </c>
      <c r="J21" s="1"/>
      <c r="K21" s="15" t="s">
        <v>234</v>
      </c>
    </row>
    <row r="22" spans="1:11" s="45" customFormat="1" ht="12.75">
      <c r="A22" s="126" t="s">
        <v>28</v>
      </c>
      <c r="B22" s="127">
        <v>2623712</v>
      </c>
      <c r="C22" s="127" t="s">
        <v>390</v>
      </c>
      <c r="D22" s="127" t="s">
        <v>98</v>
      </c>
      <c r="E22" s="127" t="s">
        <v>391</v>
      </c>
      <c r="F22" s="127" t="s">
        <v>351</v>
      </c>
      <c r="G22" s="127">
        <v>89509</v>
      </c>
      <c r="H22" s="128">
        <v>-22484</v>
      </c>
      <c r="I22" s="127" t="s">
        <v>281</v>
      </c>
      <c r="J22" s="127" t="s">
        <v>279</v>
      </c>
      <c r="K22" s="125" t="s">
        <v>389</v>
      </c>
    </row>
    <row r="23" spans="1:11" s="45" customFormat="1" ht="12.75">
      <c r="A23" s="47"/>
      <c r="B23" s="42"/>
      <c r="C23" s="42"/>
      <c r="D23" s="42"/>
      <c r="E23" s="42"/>
      <c r="F23" s="42"/>
      <c r="G23" s="42"/>
      <c r="H23" s="49"/>
      <c r="I23" s="42"/>
      <c r="J23" s="42"/>
      <c r="K23" s="48"/>
    </row>
    <row r="24" spans="1:11" s="45" customFormat="1" ht="12.75">
      <c r="A24" s="47"/>
      <c r="B24" s="42"/>
      <c r="C24" s="42"/>
      <c r="D24" s="42"/>
      <c r="E24" s="42"/>
      <c r="F24" s="42"/>
      <c r="G24" s="42"/>
      <c r="H24" s="49"/>
      <c r="I24" s="42"/>
      <c r="J24" s="42"/>
      <c r="K24" s="48"/>
    </row>
    <row r="25" s="45" customFormat="1" ht="12.75"/>
    <row r="26" spans="1:11" s="45" customFormat="1" ht="12.75">
      <c r="A26" s="47"/>
      <c r="B26" s="42"/>
      <c r="C26" s="42"/>
      <c r="D26" s="42"/>
      <c r="E26" s="42"/>
      <c r="F26" s="42"/>
      <c r="G26" s="42"/>
      <c r="H26" s="49"/>
      <c r="I26" s="42"/>
      <c r="J26" s="42"/>
      <c r="K26" s="48"/>
    </row>
    <row r="27" spans="1:11" s="45" customFormat="1" ht="12.75">
      <c r="A27" s="47"/>
      <c r="B27" s="42"/>
      <c r="C27" s="42"/>
      <c r="D27" s="42"/>
      <c r="E27" s="42"/>
      <c r="F27" s="42"/>
      <c r="G27" s="42"/>
      <c r="H27" s="49"/>
      <c r="I27" s="42"/>
      <c r="J27" s="42"/>
      <c r="K27" s="50"/>
    </row>
    <row r="28" spans="1:11" s="45" customFormat="1" ht="12.75">
      <c r="A28" s="47"/>
      <c r="B28" s="42"/>
      <c r="C28" s="42"/>
      <c r="D28" s="42"/>
      <c r="E28" s="42"/>
      <c r="F28" s="42"/>
      <c r="G28" s="42"/>
      <c r="H28" s="49"/>
      <c r="I28" s="42"/>
      <c r="J28" s="42"/>
      <c r="K28" s="50"/>
    </row>
    <row r="29" spans="1:11" s="45" customFormat="1" ht="12.75">
      <c r="A29" s="47"/>
      <c r="B29" s="42"/>
      <c r="C29" s="42"/>
      <c r="D29" s="42"/>
      <c r="E29" s="42"/>
      <c r="F29" s="42"/>
      <c r="G29" s="42"/>
      <c r="H29" s="49"/>
      <c r="I29" s="42"/>
      <c r="J29" s="42"/>
      <c r="K29" s="50"/>
    </row>
    <row r="30" spans="1:11" s="45" customFormat="1" ht="12.75">
      <c r="A30" s="47"/>
      <c r="B30" s="42"/>
      <c r="C30" s="42"/>
      <c r="D30" s="42"/>
      <c r="E30" s="42"/>
      <c r="F30" s="42"/>
      <c r="G30" s="42"/>
      <c r="H30" s="49"/>
      <c r="I30" s="42"/>
      <c r="J30" s="42"/>
      <c r="K30" s="50"/>
    </row>
    <row r="31" spans="1:11" s="45" customFormat="1" ht="12.75">
      <c r="A31" s="47"/>
      <c r="B31" s="42"/>
      <c r="C31" s="42"/>
      <c r="D31" s="42"/>
      <c r="E31" s="42"/>
      <c r="F31" s="42"/>
      <c r="G31" s="42"/>
      <c r="H31" s="49"/>
      <c r="I31" s="42"/>
      <c r="J31" s="42"/>
      <c r="K31" s="50"/>
    </row>
    <row r="32" spans="1:11" s="45" customFormat="1" ht="12.75">
      <c r="A32" s="47"/>
      <c r="B32" s="42"/>
      <c r="C32" s="42"/>
      <c r="D32" s="42"/>
      <c r="E32" s="42"/>
      <c r="F32" s="42"/>
      <c r="G32" s="42"/>
      <c r="H32" s="49"/>
      <c r="I32" s="42"/>
      <c r="J32" s="42"/>
      <c r="K32" s="50"/>
    </row>
    <row r="33" spans="1:11" s="45" customFormat="1" ht="12.75">
      <c r="A33" s="47"/>
      <c r="B33" s="42"/>
      <c r="C33" s="42"/>
      <c r="D33" s="42"/>
      <c r="E33" s="42"/>
      <c r="F33" s="42"/>
      <c r="G33" s="42"/>
      <c r="H33" s="49"/>
      <c r="I33" s="42"/>
      <c r="J33" s="42"/>
      <c r="K33" s="50"/>
    </row>
    <row r="34" spans="1:11" s="45" customFormat="1" ht="12.75">
      <c r="A34" s="47"/>
      <c r="B34" s="42"/>
      <c r="C34" s="42"/>
      <c r="D34" s="42"/>
      <c r="E34" s="42"/>
      <c r="F34" s="42"/>
      <c r="G34" s="42"/>
      <c r="H34" s="49"/>
      <c r="I34" s="42"/>
      <c r="J34" s="42"/>
      <c r="K34" s="50"/>
    </row>
    <row r="35" spans="1:11" s="45" customFormat="1" ht="12.75">
      <c r="A35" s="47"/>
      <c r="B35" s="42"/>
      <c r="C35" s="42"/>
      <c r="D35" s="42"/>
      <c r="E35" s="42"/>
      <c r="F35" s="42"/>
      <c r="G35" s="42"/>
      <c r="H35" s="49"/>
      <c r="I35" s="42"/>
      <c r="J35" s="42"/>
      <c r="K35" s="50"/>
    </row>
    <row r="36" spans="1:11" s="45" customFormat="1" ht="12.75">
      <c r="A36" s="41"/>
      <c r="B36" s="43"/>
      <c r="C36" s="43"/>
      <c r="D36" s="43"/>
      <c r="E36" s="43"/>
      <c r="F36" s="43"/>
      <c r="G36" s="43"/>
      <c r="H36" s="44"/>
      <c r="I36" s="43"/>
      <c r="J36" s="43"/>
      <c r="K36" s="51"/>
    </row>
    <row r="37" spans="1:11" ht="13.5" thickBot="1">
      <c r="A37" s="21" t="s">
        <v>31</v>
      </c>
      <c r="B37" s="22"/>
      <c r="C37" s="22"/>
      <c r="D37" s="22"/>
      <c r="E37" s="22"/>
      <c r="F37" s="22"/>
      <c r="G37" s="22"/>
      <c r="H37" s="23">
        <f>SUM(H17:H36)</f>
        <v>-26937</v>
      </c>
      <c r="I37" s="22"/>
      <c r="J37" s="22"/>
      <c r="K37" s="24"/>
    </row>
    <row r="38" spans="1:11" s="54" customFormat="1" ht="12.75">
      <c r="A38" s="52" t="s">
        <v>282</v>
      </c>
      <c r="B38" s="52"/>
      <c r="C38" s="52"/>
      <c r="D38" s="52"/>
      <c r="E38" s="52"/>
      <c r="F38" s="52"/>
      <c r="G38" s="52"/>
      <c r="H38" s="53">
        <f>SUM(H22:H24)</f>
        <v>-22484</v>
      </c>
      <c r="I38" s="52"/>
      <c r="J38" s="52"/>
      <c r="K38" s="52"/>
    </row>
    <row r="39" spans="1:11" s="54" customFormat="1" ht="12.75">
      <c r="A39" s="52" t="s">
        <v>292</v>
      </c>
      <c r="B39" s="52"/>
      <c r="C39" s="52"/>
      <c r="D39" s="52"/>
      <c r="E39" s="52"/>
      <c r="F39" s="52"/>
      <c r="G39" s="52"/>
      <c r="H39" s="53">
        <f>-H38/20</f>
        <v>1124.2</v>
      </c>
      <c r="I39" s="52"/>
      <c r="J39" s="52"/>
      <c r="K39" s="52"/>
    </row>
    <row r="40" spans="1:11" s="54" customFormat="1" ht="12.75">
      <c r="A40" s="32"/>
      <c r="B40" s="32" t="s">
        <v>290</v>
      </c>
      <c r="C40" s="32" t="s">
        <v>291</v>
      </c>
      <c r="D40" s="32"/>
      <c r="E40" s="32"/>
      <c r="F40" s="32"/>
      <c r="G40" s="32"/>
      <c r="H40" s="34"/>
      <c r="I40" s="52"/>
      <c r="J40" s="52"/>
      <c r="K40" s="52"/>
    </row>
    <row r="41" spans="1:8" ht="12.75">
      <c r="A41" s="1" t="s">
        <v>285</v>
      </c>
      <c r="B41" s="1">
        <v>4</v>
      </c>
      <c r="C41" s="1">
        <v>6</v>
      </c>
      <c r="D41" s="1"/>
      <c r="E41" s="1"/>
      <c r="F41" s="1"/>
      <c r="G41" s="1"/>
      <c r="H41" s="16">
        <f>$H$39*B41+$H$39*$C$41/4</f>
        <v>6183.1</v>
      </c>
    </row>
    <row r="42" spans="1:8" ht="12.75">
      <c r="A42" s="1" t="s">
        <v>286</v>
      </c>
      <c r="B42" s="1">
        <v>2</v>
      </c>
      <c r="C42" s="1"/>
      <c r="D42" s="1"/>
      <c r="E42" s="1"/>
      <c r="F42" s="1"/>
      <c r="G42" s="1"/>
      <c r="H42" s="16">
        <f>$H$39*B42+$H$39*$C$41/4</f>
        <v>3934.7000000000003</v>
      </c>
    </row>
    <row r="43" spans="1:8" ht="12.75">
      <c r="A43" s="1" t="s">
        <v>287</v>
      </c>
      <c r="B43" s="1">
        <v>6</v>
      </c>
      <c r="C43" s="1"/>
      <c r="D43" s="1"/>
      <c r="E43" s="1"/>
      <c r="F43" s="1"/>
      <c r="G43" s="1"/>
      <c r="H43" s="16">
        <f>$H$39*B43+$H$39*$C$41/4</f>
        <v>8431.5</v>
      </c>
    </row>
    <row r="44" spans="1:8" ht="12.75">
      <c r="A44" s="1" t="s">
        <v>288</v>
      </c>
      <c r="B44" s="1">
        <v>2</v>
      </c>
      <c r="C44" s="1"/>
      <c r="D44" s="1"/>
      <c r="E44" s="1"/>
      <c r="F44" s="1"/>
      <c r="G44" s="1"/>
      <c r="H44" s="16">
        <f>$H$39*B44+$H$39*$C$41/4</f>
        <v>3934.7000000000003</v>
      </c>
    </row>
    <row r="45" spans="1:8" ht="12.75">
      <c r="A45" s="1" t="s">
        <v>289</v>
      </c>
      <c r="B45" s="1">
        <v>0</v>
      </c>
      <c r="C45" s="1"/>
      <c r="D45" s="1"/>
      <c r="E45" s="1"/>
      <c r="F45" s="1"/>
      <c r="G45" s="1"/>
      <c r="H45" s="16">
        <v>0</v>
      </c>
    </row>
    <row r="46" spans="1:8" ht="12.75">
      <c r="A46" s="1"/>
      <c r="B46" s="1">
        <f>SUM(B41:B45)</f>
        <v>14</v>
      </c>
      <c r="C46" s="1">
        <f>B46+C41</f>
        <v>20</v>
      </c>
      <c r="D46" s="1"/>
      <c r="E46" s="1"/>
      <c r="F46" s="1"/>
      <c r="G46" s="1"/>
      <c r="H46" s="16">
        <f>SUM(H41:H45)</f>
        <v>22484.000000000004</v>
      </c>
    </row>
    <row r="48" spans="1:2" ht="12.75">
      <c r="A48" t="s">
        <v>377</v>
      </c>
      <c r="B48">
        <v>0</v>
      </c>
    </row>
  </sheetData>
  <mergeCells count="15">
    <mergeCell ref="B14:K14"/>
    <mergeCell ref="B11:K11"/>
    <mergeCell ref="A1:I1"/>
    <mergeCell ref="B12:K12"/>
    <mergeCell ref="B13:K13"/>
    <mergeCell ref="A15:I15"/>
    <mergeCell ref="B2:K2"/>
    <mergeCell ref="B3:K3"/>
    <mergeCell ref="B4:K4"/>
    <mergeCell ref="B5:K5"/>
    <mergeCell ref="B6:K6"/>
    <mergeCell ref="B7:K7"/>
    <mergeCell ref="B8:K8"/>
    <mergeCell ref="A10:I10"/>
    <mergeCell ref="B9:K9"/>
  </mergeCells>
  <hyperlinks>
    <hyperlink ref="K21" r:id="rId1" display="https://edh.cern.ch/Document/TID/2321286"/>
    <hyperlink ref="K19" r:id="rId2" display="https://edh.cern.ch/Document/JOB/2315506"/>
  </hyperlinks>
  <printOptions/>
  <pageMargins left="0.75" right="0.75" top="1" bottom="1" header="0.5" footer="0.5"/>
  <pageSetup horizontalDpi="600" verticalDpi="600" orientation="landscape" paperSize="9" scale="5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Normal="75" workbookViewId="0" topLeftCell="A1">
      <selection activeCell="K18" sqref="K18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35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52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37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38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1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42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 t="s">
        <v>53</v>
      </c>
      <c r="B17" s="1">
        <v>2148679</v>
      </c>
      <c r="C17" s="1" t="s">
        <v>64</v>
      </c>
      <c r="D17" s="1" t="s">
        <v>65</v>
      </c>
      <c r="E17" s="1" t="s">
        <v>66</v>
      </c>
      <c r="F17" s="1">
        <v>33016</v>
      </c>
      <c r="G17" s="1"/>
      <c r="H17" s="16">
        <v>-450.45</v>
      </c>
      <c r="I17" s="1"/>
      <c r="J17" s="1"/>
      <c r="K17" s="26" t="s">
        <v>84</v>
      </c>
    </row>
    <row r="18" spans="1:11" ht="12.75">
      <c r="A18" s="8" t="s">
        <v>53</v>
      </c>
      <c r="B18" s="1">
        <v>2149395</v>
      </c>
      <c r="C18" s="1" t="s">
        <v>64</v>
      </c>
      <c r="D18" s="1" t="s">
        <v>65</v>
      </c>
      <c r="E18" s="1" t="s">
        <v>66</v>
      </c>
      <c r="F18" s="1">
        <v>33016</v>
      </c>
      <c r="G18" s="1"/>
      <c r="H18" s="16">
        <v>-1311.2</v>
      </c>
      <c r="I18" s="1"/>
      <c r="J18" s="1"/>
      <c r="K18" s="26" t="s">
        <v>83</v>
      </c>
    </row>
    <row r="19" spans="1:11" ht="12.75">
      <c r="A19" s="8" t="s">
        <v>53</v>
      </c>
      <c r="B19" s="1">
        <v>2169366</v>
      </c>
      <c r="C19" s="1" t="s">
        <v>102</v>
      </c>
      <c r="D19" s="1" t="s">
        <v>55</v>
      </c>
      <c r="E19" s="1" t="s">
        <v>101</v>
      </c>
      <c r="F19" s="1">
        <v>33016</v>
      </c>
      <c r="G19" s="1"/>
      <c r="H19" s="16">
        <v>-59.2</v>
      </c>
      <c r="I19" s="1"/>
      <c r="J19" s="1"/>
      <c r="K19" s="26" t="s">
        <v>82</v>
      </c>
    </row>
    <row r="20" spans="1:11" ht="12.75">
      <c r="A20" s="8" t="s">
        <v>53</v>
      </c>
      <c r="B20" s="1">
        <v>2206999</v>
      </c>
      <c r="C20" s="1" t="s">
        <v>103</v>
      </c>
      <c r="D20" s="1" t="s">
        <v>55</v>
      </c>
      <c r="E20" s="1" t="s">
        <v>104</v>
      </c>
      <c r="F20" s="1">
        <v>33016</v>
      </c>
      <c r="G20" s="1"/>
      <c r="H20" s="16">
        <v>-41</v>
      </c>
      <c r="I20" s="1"/>
      <c r="J20" s="1"/>
      <c r="K20" s="26" t="s">
        <v>85</v>
      </c>
    </row>
    <row r="21" spans="1:11" ht="12.75">
      <c r="A21" s="8" t="s">
        <v>25</v>
      </c>
      <c r="B21" s="1">
        <v>2225611</v>
      </c>
      <c r="C21" s="1" t="s">
        <v>105</v>
      </c>
      <c r="D21" s="1" t="s">
        <v>55</v>
      </c>
      <c r="E21" s="1" t="s">
        <v>106</v>
      </c>
      <c r="F21" s="1">
        <v>33016</v>
      </c>
      <c r="G21" s="1"/>
      <c r="H21" s="16">
        <v>-163</v>
      </c>
      <c r="I21" s="1"/>
      <c r="J21" s="1"/>
      <c r="K21" s="26" t="s">
        <v>71</v>
      </c>
    </row>
    <row r="22" spans="1:11" ht="12.75">
      <c r="A22" s="8" t="s">
        <v>53</v>
      </c>
      <c r="B22" s="1">
        <v>2252455</v>
      </c>
      <c r="C22" s="1" t="s">
        <v>107</v>
      </c>
      <c r="D22" s="1" t="s">
        <v>55</v>
      </c>
      <c r="E22" s="1" t="s">
        <v>66</v>
      </c>
      <c r="F22" s="1">
        <v>33016</v>
      </c>
      <c r="G22" s="1"/>
      <c r="H22" s="16">
        <v>-121.02</v>
      </c>
      <c r="I22" s="1"/>
      <c r="J22" s="1"/>
      <c r="K22" s="26" t="s">
        <v>86</v>
      </c>
    </row>
    <row r="23" spans="1:11" ht="12.75">
      <c r="A23" s="8" t="s">
        <v>28</v>
      </c>
      <c r="B23" s="1">
        <v>2261485</v>
      </c>
      <c r="C23" s="1" t="s">
        <v>97</v>
      </c>
      <c r="D23" s="1" t="s">
        <v>98</v>
      </c>
      <c r="E23" s="1" t="s">
        <v>108</v>
      </c>
      <c r="F23" s="1">
        <v>92638</v>
      </c>
      <c r="G23" s="1">
        <v>89509</v>
      </c>
      <c r="H23" s="16">
        <v>-670</v>
      </c>
      <c r="I23" s="1"/>
      <c r="J23" s="1"/>
      <c r="K23" s="26" t="s">
        <v>87</v>
      </c>
    </row>
    <row r="24" spans="1:11" ht="12.75">
      <c r="A24" s="8" t="s">
        <v>29</v>
      </c>
      <c r="B24" s="1">
        <v>2251744</v>
      </c>
      <c r="C24" s="1" t="s">
        <v>107</v>
      </c>
      <c r="D24" s="1" t="s">
        <v>110</v>
      </c>
      <c r="E24" s="1" t="s">
        <v>109</v>
      </c>
      <c r="F24" s="1">
        <v>92638</v>
      </c>
      <c r="G24" s="1">
        <v>54226</v>
      </c>
      <c r="H24" s="16">
        <v>-266</v>
      </c>
      <c r="I24" s="1"/>
      <c r="J24" s="1"/>
      <c r="K24" s="26" t="s">
        <v>88</v>
      </c>
    </row>
    <row r="25" spans="1:11" ht="12.75">
      <c r="A25" s="8" t="s">
        <v>28</v>
      </c>
      <c r="B25" s="1">
        <v>2317119</v>
      </c>
      <c r="C25" s="1" t="s">
        <v>212</v>
      </c>
      <c r="D25" s="1" t="s">
        <v>98</v>
      </c>
      <c r="E25" s="1" t="s">
        <v>214</v>
      </c>
      <c r="F25" s="1">
        <v>92638</v>
      </c>
      <c r="G25" s="1">
        <v>89509</v>
      </c>
      <c r="H25" s="16">
        <v>-11039</v>
      </c>
      <c r="I25" s="1"/>
      <c r="J25" s="1"/>
      <c r="K25" s="15" t="s">
        <v>213</v>
      </c>
    </row>
    <row r="26" spans="1:11" ht="12.75">
      <c r="A26" s="8" t="s">
        <v>28</v>
      </c>
      <c r="B26" s="1">
        <v>2314062</v>
      </c>
      <c r="C26" s="1" t="s">
        <v>215</v>
      </c>
      <c r="D26" s="1" t="s">
        <v>98</v>
      </c>
      <c r="E26" s="1" t="s">
        <v>216</v>
      </c>
      <c r="F26" s="1">
        <v>92638</v>
      </c>
      <c r="G26" s="1">
        <v>89509</v>
      </c>
      <c r="H26" s="16">
        <v>-3111</v>
      </c>
      <c r="I26" s="1"/>
      <c r="J26" s="1"/>
      <c r="K26" s="15" t="s">
        <v>217</v>
      </c>
    </row>
    <row r="27" spans="1:11" ht="12.75">
      <c r="A27" s="8"/>
      <c r="B27" s="1"/>
      <c r="C27" s="1"/>
      <c r="D27" s="1"/>
      <c r="E27" s="1"/>
      <c r="F27" s="1"/>
      <c r="G27" s="1"/>
      <c r="H27" s="16"/>
      <c r="I27" s="1"/>
      <c r="J27" s="1"/>
      <c r="K27" s="13"/>
    </row>
    <row r="28" spans="1:11" ht="12.75">
      <c r="A28" s="8"/>
      <c r="B28" s="1"/>
      <c r="C28" s="1"/>
      <c r="D28" s="1"/>
      <c r="E28" s="1"/>
      <c r="F28" s="1"/>
      <c r="G28" s="1"/>
      <c r="H28" s="16"/>
      <c r="I28" s="1"/>
      <c r="J28" s="1"/>
      <c r="K28" s="13"/>
    </row>
    <row r="29" spans="1:11" ht="12.75">
      <c r="A29" s="8"/>
      <c r="B29" s="1"/>
      <c r="C29" s="1"/>
      <c r="D29" s="1"/>
      <c r="E29" s="1"/>
      <c r="F29" s="1"/>
      <c r="G29" s="1"/>
      <c r="H29" s="16"/>
      <c r="I29" s="1"/>
      <c r="J29" s="1"/>
      <c r="K29" s="13"/>
    </row>
    <row r="30" spans="1:11" ht="12.75">
      <c r="A30" s="8"/>
      <c r="B30" s="1"/>
      <c r="C30" s="1"/>
      <c r="D30" s="1"/>
      <c r="E30" s="1"/>
      <c r="F30" s="1"/>
      <c r="G30" s="1"/>
      <c r="H30" s="16"/>
      <c r="I30" s="1"/>
      <c r="J30" s="1"/>
      <c r="K30" s="13"/>
    </row>
    <row r="31" spans="1:11" ht="12.75">
      <c r="A31" s="8"/>
      <c r="B31" s="1"/>
      <c r="C31" s="1"/>
      <c r="D31" s="1"/>
      <c r="E31" s="1"/>
      <c r="F31" s="1"/>
      <c r="G31" s="1"/>
      <c r="H31" s="16"/>
      <c r="I31" s="1"/>
      <c r="J31" s="1"/>
      <c r="K31" s="13"/>
    </row>
    <row r="32" spans="1:11" ht="12.75">
      <c r="A32" s="8"/>
      <c r="B32" s="1"/>
      <c r="C32" s="1"/>
      <c r="D32" s="1"/>
      <c r="E32" s="1"/>
      <c r="F32" s="1"/>
      <c r="G32" s="1"/>
      <c r="H32" s="16"/>
      <c r="I32" s="1"/>
      <c r="J32" s="1"/>
      <c r="K32" s="13"/>
    </row>
    <row r="33" spans="1:11" ht="12.75">
      <c r="A33" s="8"/>
      <c r="B33" s="1"/>
      <c r="C33" s="1"/>
      <c r="D33" s="1"/>
      <c r="E33" s="1"/>
      <c r="F33" s="1"/>
      <c r="G33" s="1"/>
      <c r="H33" s="16"/>
      <c r="I33" s="1"/>
      <c r="J33" s="1"/>
      <c r="K33" s="13"/>
    </row>
    <row r="34" spans="1:11" ht="12.75">
      <c r="A34" s="8"/>
      <c r="B34" s="1"/>
      <c r="C34" s="1"/>
      <c r="D34" s="1"/>
      <c r="E34" s="1"/>
      <c r="F34" s="1"/>
      <c r="G34" s="1"/>
      <c r="H34" s="16"/>
      <c r="I34" s="1"/>
      <c r="J34" s="1"/>
      <c r="K34" s="13"/>
    </row>
    <row r="35" spans="1:11" ht="12.75">
      <c r="A35" s="8"/>
      <c r="B35" s="1"/>
      <c r="C35" s="1"/>
      <c r="D35" s="1"/>
      <c r="E35" s="1"/>
      <c r="F35" s="1"/>
      <c r="G35" s="1"/>
      <c r="H35" s="16"/>
      <c r="I35" s="1"/>
      <c r="J35" s="1"/>
      <c r="K35" s="13"/>
    </row>
    <row r="36" spans="1:11" ht="12.75">
      <c r="A36" s="17"/>
      <c r="B36" s="18"/>
      <c r="C36" s="18"/>
      <c r="D36" s="18"/>
      <c r="E36" s="18"/>
      <c r="F36" s="18"/>
      <c r="G36" s="18"/>
      <c r="H36" s="19"/>
      <c r="I36" s="18"/>
      <c r="J36" s="18"/>
      <c r="K36" s="20"/>
    </row>
    <row r="37" spans="1:11" ht="13.5" thickBot="1">
      <c r="A37" s="21" t="s">
        <v>31</v>
      </c>
      <c r="B37" s="22"/>
      <c r="C37" s="22"/>
      <c r="D37" s="22"/>
      <c r="E37" s="22"/>
      <c r="F37" s="22"/>
      <c r="G37" s="22"/>
      <c r="H37" s="23">
        <f>SUM(H17:H36)</f>
        <v>-17231.870000000003</v>
      </c>
      <c r="I37" s="22"/>
      <c r="J37" s="22"/>
      <c r="K37" s="24"/>
    </row>
  </sheetData>
  <mergeCells count="15">
    <mergeCell ref="A1:I1"/>
    <mergeCell ref="B2:K2"/>
    <mergeCell ref="B3:K3"/>
    <mergeCell ref="B4:K4"/>
    <mergeCell ref="B5:K5"/>
    <mergeCell ref="B6:K6"/>
    <mergeCell ref="B7:K7"/>
    <mergeCell ref="B8:K8"/>
    <mergeCell ref="B13:K13"/>
    <mergeCell ref="B14:K14"/>
    <mergeCell ref="A15:I15"/>
    <mergeCell ref="B9:K9"/>
    <mergeCell ref="A10:I10"/>
    <mergeCell ref="B11:K11"/>
    <mergeCell ref="B12:K12"/>
  </mergeCells>
  <hyperlinks>
    <hyperlink ref="K19" r:id="rId1" display="https://edh.cern.ch/Document/MAG/2169366 "/>
    <hyperlink ref="K18" r:id="rId2" display="https://edh.cern.ch/Document/MAG/2149395 "/>
    <hyperlink ref="K17" r:id="rId3" display="https://edh.cern.ch/Document/MAG/2148679 "/>
    <hyperlink ref="K20" r:id="rId4" display="https://edh.cern.ch/Document/MAG/2206999 "/>
    <hyperlink ref="K21" r:id="rId5" display="https://edh.cern.ch/Document/DAI/2225611"/>
    <hyperlink ref="K22" r:id="rId6" display="https://edh.cern.ch/Document/MAG/2252455 "/>
    <hyperlink ref="K23" r:id="rId7" display="https://edh.cern.ch/Document/JOB/2261485 "/>
    <hyperlink ref="K24" r:id="rId8" display="https://edh.cern.ch/Document/TID/2251744 "/>
    <hyperlink ref="K25" r:id="rId9" display="https://edh.cern.ch/Document/JOB/2317119"/>
  </hyperlinks>
  <printOptions/>
  <pageMargins left="0.75" right="0.75" top="1" bottom="1" header="0.5" footer="0.5"/>
  <pageSetup horizontalDpi="600" verticalDpi="600" orientation="landscape" paperSize="9" scale="54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Normal="75" workbookViewId="0" topLeftCell="A1">
      <selection activeCell="A21" sqref="A21:G21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51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36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37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38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1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42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 t="s">
        <v>53</v>
      </c>
      <c r="B17" s="1">
        <v>2124231</v>
      </c>
      <c r="C17" s="1" t="s">
        <v>54</v>
      </c>
      <c r="D17" s="1" t="s">
        <v>55</v>
      </c>
      <c r="E17" s="1" t="s">
        <v>56</v>
      </c>
      <c r="F17" s="1">
        <v>33016</v>
      </c>
      <c r="G17" s="1"/>
      <c r="H17" s="16">
        <v>-79.61</v>
      </c>
      <c r="I17" s="1"/>
      <c r="J17" s="1"/>
      <c r="K17" s="26" t="s">
        <v>89</v>
      </c>
    </row>
    <row r="18" spans="1:11" ht="12.75">
      <c r="A18" s="8" t="s">
        <v>28</v>
      </c>
      <c r="B18" s="1">
        <v>2223522</v>
      </c>
      <c r="C18" s="1" t="s">
        <v>93</v>
      </c>
      <c r="D18" s="1" t="s">
        <v>94</v>
      </c>
      <c r="E18" s="1" t="s">
        <v>95</v>
      </c>
      <c r="F18" s="1">
        <v>92638</v>
      </c>
      <c r="G18" s="1">
        <v>89509</v>
      </c>
      <c r="H18" s="16">
        <v>-8598</v>
      </c>
      <c r="I18" s="1"/>
      <c r="J18" s="1"/>
      <c r="K18" s="26" t="s">
        <v>90</v>
      </c>
    </row>
    <row r="19" spans="1:11" ht="12.75">
      <c r="A19" s="8" t="s">
        <v>28</v>
      </c>
      <c r="B19" s="1">
        <v>2261482</v>
      </c>
      <c r="C19" s="1" t="s">
        <v>97</v>
      </c>
      <c r="D19" s="1" t="s">
        <v>98</v>
      </c>
      <c r="E19" s="1" t="s">
        <v>96</v>
      </c>
      <c r="F19" s="1">
        <v>92638</v>
      </c>
      <c r="G19" s="1">
        <v>89509</v>
      </c>
      <c r="H19" s="16">
        <v>-670</v>
      </c>
      <c r="I19" s="1"/>
      <c r="J19" s="1"/>
      <c r="K19" s="26" t="s">
        <v>91</v>
      </c>
    </row>
    <row r="20" spans="1:11" ht="12.75">
      <c r="A20" s="8" t="s">
        <v>28</v>
      </c>
      <c r="B20" s="1">
        <v>2284831</v>
      </c>
      <c r="C20" s="1" t="s">
        <v>100</v>
      </c>
      <c r="D20" s="1" t="s">
        <v>98</v>
      </c>
      <c r="E20" s="1" t="s">
        <v>99</v>
      </c>
      <c r="F20" s="1">
        <v>92638</v>
      </c>
      <c r="G20" s="1">
        <v>89509</v>
      </c>
      <c r="H20" s="16">
        <v>-3698</v>
      </c>
      <c r="I20" s="1"/>
      <c r="J20" s="1"/>
      <c r="K20" s="26" t="s">
        <v>92</v>
      </c>
    </row>
    <row r="21" spans="8:11" ht="12.75">
      <c r="H21" s="16"/>
      <c r="I21" s="1"/>
      <c r="J21" s="1"/>
      <c r="K21" s="15"/>
    </row>
    <row r="22" spans="1:11" ht="12.75">
      <c r="A22" s="8"/>
      <c r="B22" s="1"/>
      <c r="C22" s="1"/>
      <c r="D22" s="1"/>
      <c r="E22" s="1"/>
      <c r="F22" s="1"/>
      <c r="G22" s="1"/>
      <c r="H22" s="16"/>
      <c r="I22" s="1"/>
      <c r="J22" s="1"/>
      <c r="K22" s="15"/>
    </row>
    <row r="23" spans="1:11" ht="12.75">
      <c r="A23" s="8"/>
      <c r="B23" s="1"/>
      <c r="C23" s="1"/>
      <c r="D23" s="1"/>
      <c r="E23" s="1"/>
      <c r="F23" s="1"/>
      <c r="G23" s="1"/>
      <c r="H23" s="16"/>
      <c r="I23" s="1"/>
      <c r="J23" s="1"/>
      <c r="K23" s="15"/>
    </row>
    <row r="24" spans="1:11" ht="12.75">
      <c r="A24" s="8"/>
      <c r="B24" s="1"/>
      <c r="C24" s="1"/>
      <c r="D24" s="1"/>
      <c r="E24" s="1"/>
      <c r="F24" s="1"/>
      <c r="G24" s="1"/>
      <c r="H24" s="16"/>
      <c r="I24" s="1"/>
      <c r="J24" s="1"/>
      <c r="K24" s="15"/>
    </row>
    <row r="25" spans="1:11" ht="12.75">
      <c r="A25" s="8"/>
      <c r="B25" s="1"/>
      <c r="C25" s="1"/>
      <c r="D25" s="1"/>
      <c r="E25" s="1"/>
      <c r="F25" s="1"/>
      <c r="G25" s="1"/>
      <c r="H25" s="16"/>
      <c r="I25" s="1"/>
      <c r="J25" s="1"/>
      <c r="K25" s="15"/>
    </row>
    <row r="26" spans="1:11" ht="12.75">
      <c r="A26" s="8"/>
      <c r="B26" s="1"/>
      <c r="C26" s="1"/>
      <c r="D26" s="1"/>
      <c r="E26" s="1"/>
      <c r="F26" s="1"/>
      <c r="G26" s="1"/>
      <c r="H26" s="16"/>
      <c r="I26" s="1"/>
      <c r="J26" s="1"/>
      <c r="K26" s="15"/>
    </row>
    <row r="27" spans="1:11" ht="12.75">
      <c r="A27" s="8"/>
      <c r="B27" s="1"/>
      <c r="C27" s="1"/>
      <c r="D27" s="1"/>
      <c r="E27" s="1"/>
      <c r="F27" s="1"/>
      <c r="G27" s="1"/>
      <c r="H27" s="16"/>
      <c r="I27" s="1"/>
      <c r="J27" s="1"/>
      <c r="K27" s="13"/>
    </row>
    <row r="28" spans="1:11" ht="12.75">
      <c r="A28" s="8"/>
      <c r="B28" s="1"/>
      <c r="C28" s="1"/>
      <c r="D28" s="1"/>
      <c r="E28" s="1"/>
      <c r="F28" s="1"/>
      <c r="G28" s="1"/>
      <c r="H28" s="16"/>
      <c r="I28" s="1"/>
      <c r="J28" s="1"/>
      <c r="K28" s="13"/>
    </row>
    <row r="29" spans="1:11" ht="12.75">
      <c r="A29" s="8"/>
      <c r="B29" s="1"/>
      <c r="C29" s="1"/>
      <c r="D29" s="1"/>
      <c r="E29" s="1"/>
      <c r="F29" s="1"/>
      <c r="G29" s="1"/>
      <c r="H29" s="16"/>
      <c r="I29" s="1"/>
      <c r="J29" s="1"/>
      <c r="K29" s="13"/>
    </row>
    <row r="30" spans="1:11" ht="12.75">
      <c r="A30" s="8"/>
      <c r="B30" s="1"/>
      <c r="C30" s="1"/>
      <c r="D30" s="1"/>
      <c r="E30" s="1"/>
      <c r="F30" s="1"/>
      <c r="G30" s="1"/>
      <c r="H30" s="16"/>
      <c r="I30" s="1"/>
      <c r="J30" s="1"/>
      <c r="K30" s="13"/>
    </row>
    <row r="31" spans="1:11" ht="12.75">
      <c r="A31" s="8"/>
      <c r="B31" s="1"/>
      <c r="C31" s="1"/>
      <c r="D31" s="1"/>
      <c r="E31" s="1"/>
      <c r="F31" s="1"/>
      <c r="G31" s="1"/>
      <c r="H31" s="16"/>
      <c r="I31" s="1"/>
      <c r="J31" s="1"/>
      <c r="K31" s="13"/>
    </row>
    <row r="32" spans="1:11" ht="12.75">
      <c r="A32" s="8"/>
      <c r="B32" s="1"/>
      <c r="C32" s="1"/>
      <c r="D32" s="1"/>
      <c r="E32" s="1"/>
      <c r="F32" s="1"/>
      <c r="G32" s="1"/>
      <c r="H32" s="16"/>
      <c r="I32" s="1"/>
      <c r="J32" s="1"/>
      <c r="K32" s="13"/>
    </row>
    <row r="33" spans="1:11" ht="12.75">
      <c r="A33" s="8"/>
      <c r="B33" s="1"/>
      <c r="C33" s="1"/>
      <c r="D33" s="1"/>
      <c r="E33" s="1"/>
      <c r="F33" s="1"/>
      <c r="G33" s="1"/>
      <c r="H33" s="16"/>
      <c r="I33" s="1"/>
      <c r="J33" s="1"/>
      <c r="K33" s="13"/>
    </row>
    <row r="34" spans="1:11" ht="12.75">
      <c r="A34" s="8"/>
      <c r="B34" s="1"/>
      <c r="C34" s="1"/>
      <c r="D34" s="1"/>
      <c r="E34" s="1"/>
      <c r="F34" s="1"/>
      <c r="G34" s="1"/>
      <c r="H34" s="16"/>
      <c r="I34" s="1"/>
      <c r="J34" s="1"/>
      <c r="K34" s="13"/>
    </row>
    <row r="35" spans="1:11" ht="12.75">
      <c r="A35" s="8"/>
      <c r="B35" s="1"/>
      <c r="C35" s="1"/>
      <c r="D35" s="1"/>
      <c r="E35" s="1"/>
      <c r="F35" s="1"/>
      <c r="G35" s="1"/>
      <c r="H35" s="16"/>
      <c r="I35" s="1"/>
      <c r="J35" s="1"/>
      <c r="K35" s="13"/>
    </row>
    <row r="36" spans="1:11" ht="12.75">
      <c r="A36" s="17"/>
      <c r="B36" s="18"/>
      <c r="C36" s="18"/>
      <c r="D36" s="18"/>
      <c r="E36" s="18"/>
      <c r="F36" s="18"/>
      <c r="G36" s="18"/>
      <c r="H36" s="19"/>
      <c r="I36" s="18"/>
      <c r="J36" s="18"/>
      <c r="K36" s="20"/>
    </row>
    <row r="37" spans="1:11" ht="13.5" thickBot="1">
      <c r="A37" s="21" t="s">
        <v>31</v>
      </c>
      <c r="B37" s="22"/>
      <c r="C37" s="22"/>
      <c r="D37" s="22"/>
      <c r="E37" s="22"/>
      <c r="F37" s="22"/>
      <c r="G37" s="22"/>
      <c r="H37" s="23">
        <f>SUM(H17:H36)</f>
        <v>-13045.61</v>
      </c>
      <c r="I37" s="22"/>
      <c r="J37" s="22"/>
      <c r="K37" s="24"/>
    </row>
  </sheetData>
  <mergeCells count="15">
    <mergeCell ref="A1:I1"/>
    <mergeCell ref="B2:K2"/>
    <mergeCell ref="B3:K3"/>
    <mergeCell ref="B4:K4"/>
    <mergeCell ref="B5:K5"/>
    <mergeCell ref="B6:K6"/>
    <mergeCell ref="B7:K7"/>
    <mergeCell ref="B8:K8"/>
    <mergeCell ref="B13:K13"/>
    <mergeCell ref="B14:K14"/>
    <mergeCell ref="A15:I15"/>
    <mergeCell ref="B9:K9"/>
    <mergeCell ref="A10:I10"/>
    <mergeCell ref="B11:K11"/>
    <mergeCell ref="B12:K12"/>
  </mergeCells>
  <hyperlinks>
    <hyperlink ref="K26" r:id="rId1" display="https://edh.cern.ch/Document/TID/2280059 "/>
    <hyperlink ref="K25" r:id="rId2" display="https://edh.cern.ch/Document/TID/2207700 "/>
    <hyperlink ref="K24" r:id="rId3" display="https://edh.cern.ch/Document/TID/2173076 "/>
    <hyperlink ref="K23" r:id="rId4" display="https://edh.cern.ch/Document/TID/2173071 "/>
    <hyperlink ref="K22" r:id="rId5" display="https://edh.cern.ch/Document/TID/2173068 "/>
    <hyperlink ref="K21" r:id="rId6" display="https://edh.cern.ch/Document/TID/2173036 "/>
    <hyperlink ref="K17" r:id="rId7" display="https://edh.cern.ch/Document/MAG/2124231 "/>
    <hyperlink ref="K18" r:id="rId8" display="https://edh.cern.ch/Document/JOB/2223522 "/>
    <hyperlink ref="K19" r:id="rId9" display="https://edh.cern.ch/Document/JOB/2261482 "/>
    <hyperlink ref="K20" r:id="rId10" display="https://edh.cern.ch/Document/JOB/2284831 "/>
  </hyperlinks>
  <printOptions/>
  <pageMargins left="0.75" right="0.75" top="1" bottom="1" header="0.5" footer="0.5"/>
  <pageSetup horizontalDpi="600" verticalDpi="600" orientation="landscape" paperSize="9" scale="54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75" zoomScaleNormal="75" zoomScaleSheetLayoutView="75" workbookViewId="0" topLeftCell="A7">
      <selection activeCell="J34" sqref="J34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21.421875" style="0" customWidth="1"/>
    <col min="5" max="5" width="34.140625" style="0" customWidth="1"/>
    <col min="6" max="7" width="14.7109375" style="0" customWidth="1"/>
    <col min="8" max="8" width="22.14062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50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49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37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38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1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42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 t="s">
        <v>25</v>
      </c>
      <c r="B17" s="1">
        <v>2130592</v>
      </c>
      <c r="C17" s="1" t="s">
        <v>57</v>
      </c>
      <c r="D17" s="1" t="s">
        <v>58</v>
      </c>
      <c r="E17" s="1" t="s">
        <v>60</v>
      </c>
      <c r="F17" s="1">
        <v>33016</v>
      </c>
      <c r="G17" s="1"/>
      <c r="H17" s="16">
        <v>-1317</v>
      </c>
      <c r="I17" s="1"/>
      <c r="J17" s="2" t="s">
        <v>59</v>
      </c>
      <c r="K17" s="26" t="s">
        <v>111</v>
      </c>
    </row>
    <row r="18" spans="1:11" ht="12.75">
      <c r="A18" s="8" t="s">
        <v>25</v>
      </c>
      <c r="B18">
        <v>2153160</v>
      </c>
      <c r="C18" s="1" t="s">
        <v>67</v>
      </c>
      <c r="D18" s="1" t="s">
        <v>55</v>
      </c>
      <c r="E18" s="1" t="s">
        <v>68</v>
      </c>
      <c r="F18" s="1">
        <v>33016</v>
      </c>
      <c r="G18" s="1"/>
      <c r="H18" s="16">
        <v>-66</v>
      </c>
      <c r="I18" s="1"/>
      <c r="J18" s="1"/>
      <c r="K18" s="26" t="s">
        <v>112</v>
      </c>
    </row>
    <row r="19" spans="1:11" ht="12.75">
      <c r="A19" s="8" t="s">
        <v>25</v>
      </c>
      <c r="B19">
        <v>2160727</v>
      </c>
      <c r="C19" s="1" t="s">
        <v>69</v>
      </c>
      <c r="D19" s="1" t="s">
        <v>55</v>
      </c>
      <c r="E19" s="1" t="s">
        <v>70</v>
      </c>
      <c r="F19" s="1">
        <v>33016</v>
      </c>
      <c r="G19" s="1"/>
      <c r="H19" s="16">
        <v>-6217</v>
      </c>
      <c r="I19" s="1"/>
      <c r="J19" s="1"/>
      <c r="K19" s="26" t="s">
        <v>113</v>
      </c>
    </row>
    <row r="20" spans="1:11" ht="12.75">
      <c r="A20" s="8" t="s">
        <v>25</v>
      </c>
      <c r="B20" s="1">
        <v>2252445</v>
      </c>
      <c r="C20" s="1" t="s">
        <v>107</v>
      </c>
      <c r="D20" s="1" t="s">
        <v>55</v>
      </c>
      <c r="E20" s="1" t="s">
        <v>127</v>
      </c>
      <c r="F20" s="1">
        <v>33016</v>
      </c>
      <c r="G20" s="1"/>
      <c r="H20" s="16">
        <v>-172</v>
      </c>
      <c r="I20" s="1"/>
      <c r="J20" s="2" t="s">
        <v>59</v>
      </c>
      <c r="K20" s="26" t="s">
        <v>114</v>
      </c>
    </row>
    <row r="21" spans="1:11" ht="12.75">
      <c r="A21" s="8" t="s">
        <v>25</v>
      </c>
      <c r="B21" s="1">
        <v>2252447</v>
      </c>
      <c r="C21" s="1" t="s">
        <v>107</v>
      </c>
      <c r="D21" s="1" t="s">
        <v>55</v>
      </c>
      <c r="E21" s="1" t="s">
        <v>128</v>
      </c>
      <c r="F21" s="1">
        <v>33016</v>
      </c>
      <c r="G21" s="1"/>
      <c r="H21" s="16">
        <v>-398</v>
      </c>
      <c r="I21" s="1"/>
      <c r="J21" s="1"/>
      <c r="K21" s="26" t="s">
        <v>115</v>
      </c>
    </row>
    <row r="22" spans="1:11" ht="12.75">
      <c r="A22" s="8" t="s">
        <v>25</v>
      </c>
      <c r="B22" s="1">
        <v>2253217</v>
      </c>
      <c r="C22" s="1" t="s">
        <v>129</v>
      </c>
      <c r="D22" s="1" t="s">
        <v>55</v>
      </c>
      <c r="E22" s="1" t="s">
        <v>127</v>
      </c>
      <c r="F22" s="1">
        <v>33016</v>
      </c>
      <c r="G22" s="1"/>
      <c r="H22" s="16">
        <v>-309</v>
      </c>
      <c r="I22" s="1"/>
      <c r="J22" s="1"/>
      <c r="K22" s="26" t="s">
        <v>116</v>
      </c>
    </row>
    <row r="23" spans="1:11" ht="12.75">
      <c r="A23" s="8" t="s">
        <v>53</v>
      </c>
      <c r="B23" s="1">
        <v>2259284</v>
      </c>
      <c r="C23" s="1" t="s">
        <v>131</v>
      </c>
      <c r="D23" s="1" t="s">
        <v>55</v>
      </c>
      <c r="E23" s="1" t="s">
        <v>130</v>
      </c>
      <c r="F23" s="1">
        <v>33016</v>
      </c>
      <c r="G23" s="1"/>
      <c r="H23" s="16">
        <v>-39.47</v>
      </c>
      <c r="I23" s="1"/>
      <c r="J23" s="1"/>
      <c r="K23" s="26" t="s">
        <v>117</v>
      </c>
    </row>
    <row r="24" spans="1:11" ht="12.75">
      <c r="A24" s="8" t="s">
        <v>53</v>
      </c>
      <c r="B24" s="1">
        <v>2262946</v>
      </c>
      <c r="C24" s="1" t="s">
        <v>133</v>
      </c>
      <c r="D24" s="1" t="s">
        <v>55</v>
      </c>
      <c r="E24" s="1" t="s">
        <v>132</v>
      </c>
      <c r="F24" s="1">
        <v>33016</v>
      </c>
      <c r="G24" s="1"/>
      <c r="H24" s="16">
        <v>-362.1</v>
      </c>
      <c r="I24" s="1"/>
      <c r="J24" s="1"/>
      <c r="K24" s="26" t="s">
        <v>118</v>
      </c>
    </row>
    <row r="25" spans="1:11" ht="12.75">
      <c r="A25" s="8" t="s">
        <v>53</v>
      </c>
      <c r="B25" s="1">
        <v>2275932</v>
      </c>
      <c r="C25" s="1" t="s">
        <v>135</v>
      </c>
      <c r="D25" s="1" t="s">
        <v>55</v>
      </c>
      <c r="E25" s="1" t="s">
        <v>134</v>
      </c>
      <c r="F25" s="1">
        <v>33016</v>
      </c>
      <c r="G25" s="1"/>
      <c r="H25" s="16">
        <v>-69.14</v>
      </c>
      <c r="I25" s="1"/>
      <c r="J25" s="1"/>
      <c r="K25" s="26" t="s">
        <v>119</v>
      </c>
    </row>
    <row r="26" spans="1:11" ht="12.75">
      <c r="A26" s="8" t="s">
        <v>53</v>
      </c>
      <c r="B26" s="1">
        <v>2281956</v>
      </c>
      <c r="C26" s="1" t="s">
        <v>137</v>
      </c>
      <c r="D26" s="1" t="s">
        <v>55</v>
      </c>
      <c r="E26" s="1" t="s">
        <v>136</v>
      </c>
      <c r="F26" s="1">
        <v>33016</v>
      </c>
      <c r="G26" s="1"/>
      <c r="H26" s="16">
        <v>-8.3</v>
      </c>
      <c r="I26" s="1"/>
      <c r="J26" s="1"/>
      <c r="K26" s="26" t="s">
        <v>120</v>
      </c>
    </row>
    <row r="27" spans="1:11" ht="12.75">
      <c r="A27" s="8" t="s">
        <v>53</v>
      </c>
      <c r="B27" s="1">
        <v>2243326</v>
      </c>
      <c r="C27" s="1" t="s">
        <v>139</v>
      </c>
      <c r="D27" s="1" t="s">
        <v>55</v>
      </c>
      <c r="E27" s="1" t="s">
        <v>138</v>
      </c>
      <c r="F27" s="1">
        <v>33016</v>
      </c>
      <c r="G27" s="1"/>
      <c r="H27" s="16">
        <v>15.5</v>
      </c>
      <c r="I27" s="1"/>
      <c r="J27" s="1"/>
      <c r="K27" s="15" t="s">
        <v>121</v>
      </c>
    </row>
    <row r="28" spans="1:11" ht="12.75">
      <c r="A28" s="8" t="s">
        <v>53</v>
      </c>
      <c r="B28" s="1">
        <v>2239352</v>
      </c>
      <c r="C28" s="1" t="s">
        <v>140</v>
      </c>
      <c r="D28" s="1" t="s">
        <v>55</v>
      </c>
      <c r="E28" s="1" t="s">
        <v>134</v>
      </c>
      <c r="F28" s="1">
        <v>33016</v>
      </c>
      <c r="G28" s="1"/>
      <c r="H28" s="16">
        <v>-210.43</v>
      </c>
      <c r="I28" s="1"/>
      <c r="J28" s="1"/>
      <c r="K28" s="15" t="s">
        <v>122</v>
      </c>
    </row>
    <row r="29" spans="1:11" ht="12.75">
      <c r="A29" s="8" t="s">
        <v>53</v>
      </c>
      <c r="B29" s="1">
        <v>2209059</v>
      </c>
      <c r="C29" s="1" t="s">
        <v>141</v>
      </c>
      <c r="D29" s="1" t="s">
        <v>55</v>
      </c>
      <c r="E29" s="1" t="s">
        <v>142</v>
      </c>
      <c r="F29" s="1">
        <v>33016</v>
      </c>
      <c r="G29" s="1"/>
      <c r="H29" s="16">
        <v>-2</v>
      </c>
      <c r="I29" s="1"/>
      <c r="J29" s="1"/>
      <c r="K29" s="15" t="s">
        <v>123</v>
      </c>
    </row>
    <row r="30" spans="1:11" ht="12.75">
      <c r="A30" s="8" t="s">
        <v>25</v>
      </c>
      <c r="B30" s="1">
        <v>2239378</v>
      </c>
      <c r="C30" s="1" t="s">
        <v>140</v>
      </c>
      <c r="D30" s="1" t="s">
        <v>55</v>
      </c>
      <c r="E30" s="1" t="s">
        <v>143</v>
      </c>
      <c r="F30" s="1">
        <v>33016</v>
      </c>
      <c r="G30" s="1"/>
      <c r="H30" s="16">
        <v>-401</v>
      </c>
      <c r="I30" s="1"/>
      <c r="J30" s="2" t="s">
        <v>59</v>
      </c>
      <c r="K30" s="15" t="s">
        <v>124</v>
      </c>
    </row>
    <row r="31" spans="1:11" ht="12.75">
      <c r="A31" s="8" t="s">
        <v>25</v>
      </c>
      <c r="B31" s="1">
        <v>2239371</v>
      </c>
      <c r="C31" s="1" t="s">
        <v>140</v>
      </c>
      <c r="D31" s="1" t="s">
        <v>55</v>
      </c>
      <c r="E31" s="1" t="s">
        <v>127</v>
      </c>
      <c r="F31" s="1">
        <v>33016</v>
      </c>
      <c r="G31" s="1"/>
      <c r="H31" s="16">
        <v>-108.89</v>
      </c>
      <c r="I31" s="1"/>
      <c r="J31" s="2" t="s">
        <v>59</v>
      </c>
      <c r="K31" s="15" t="s">
        <v>125</v>
      </c>
    </row>
    <row r="32" spans="1:11" ht="12.75">
      <c r="A32" s="8" t="s">
        <v>25</v>
      </c>
      <c r="B32" s="1">
        <v>2149188</v>
      </c>
      <c r="C32" s="1" t="s">
        <v>64</v>
      </c>
      <c r="D32" s="1" t="s">
        <v>55</v>
      </c>
      <c r="E32" s="1" t="s">
        <v>144</v>
      </c>
      <c r="F32" s="1">
        <v>27301</v>
      </c>
      <c r="G32" s="1"/>
      <c r="H32" s="16">
        <v>-142</v>
      </c>
      <c r="I32" s="1"/>
      <c r="J32" s="1"/>
      <c r="K32" s="15" t="s">
        <v>126</v>
      </c>
    </row>
    <row r="33" spans="1:11" ht="12.75">
      <c r="A33" s="8" t="s">
        <v>29</v>
      </c>
      <c r="B33" s="1">
        <v>2303328</v>
      </c>
      <c r="C33" s="1" t="s">
        <v>191</v>
      </c>
      <c r="D33" s="1" t="s">
        <v>30</v>
      </c>
      <c r="E33" s="1" t="s">
        <v>192</v>
      </c>
      <c r="F33" s="1">
        <v>92638</v>
      </c>
      <c r="G33" s="1">
        <v>89509</v>
      </c>
      <c r="H33" s="16">
        <v>-7627</v>
      </c>
      <c r="I33" s="1"/>
      <c r="J33" s="1"/>
      <c r="K33" s="15" t="s">
        <v>193</v>
      </c>
    </row>
    <row r="34" spans="1:11" ht="12.75">
      <c r="A34" s="8" t="s">
        <v>28</v>
      </c>
      <c r="B34" s="1">
        <v>2316232</v>
      </c>
      <c r="C34" s="1" t="s">
        <v>197</v>
      </c>
      <c r="D34" s="1" t="s">
        <v>30</v>
      </c>
      <c r="E34" s="29" t="s">
        <v>198</v>
      </c>
      <c r="F34" s="1">
        <v>92638</v>
      </c>
      <c r="G34" s="1">
        <v>89509</v>
      </c>
      <c r="H34" s="16">
        <v>-3939</v>
      </c>
      <c r="I34" s="1"/>
      <c r="J34" s="1"/>
      <c r="K34" s="15" t="s">
        <v>200</v>
      </c>
    </row>
    <row r="35" spans="1:11" ht="12.75">
      <c r="A35" s="8" t="s">
        <v>29</v>
      </c>
      <c r="B35" s="1">
        <v>2346547</v>
      </c>
      <c r="C35" s="1" t="s">
        <v>204</v>
      </c>
      <c r="D35" s="1" t="s">
        <v>55</v>
      </c>
      <c r="E35" s="1" t="s">
        <v>238</v>
      </c>
      <c r="F35" s="1">
        <v>33016</v>
      </c>
      <c r="G35" s="1"/>
      <c r="H35" s="16">
        <v>-104.7</v>
      </c>
      <c r="I35" s="1"/>
      <c r="J35" s="1"/>
      <c r="K35" s="13" t="s">
        <v>239</v>
      </c>
    </row>
    <row r="36" spans="1:11" ht="12.75">
      <c r="A36" s="17" t="s">
        <v>25</v>
      </c>
      <c r="B36" s="1">
        <v>2440540</v>
      </c>
      <c r="C36" s="18" t="s">
        <v>251</v>
      </c>
      <c r="D36" s="18" t="s">
        <v>58</v>
      </c>
      <c r="E36" s="18" t="s">
        <v>250</v>
      </c>
      <c r="F36" s="18">
        <v>33016</v>
      </c>
      <c r="G36" s="18"/>
      <c r="H36" s="19">
        <v>-5695.2</v>
      </c>
      <c r="I36" s="18" t="s">
        <v>248</v>
      </c>
      <c r="J36" s="18" t="s">
        <v>249</v>
      </c>
      <c r="K36" s="20" t="s">
        <v>252</v>
      </c>
    </row>
    <row r="37" spans="1:11" ht="12.75">
      <c r="A37" s="67" t="s">
        <v>25</v>
      </c>
      <c r="B37" s="1">
        <v>2516059</v>
      </c>
      <c r="C37" s="18" t="s">
        <v>326</v>
      </c>
      <c r="D37" s="18" t="s">
        <v>327</v>
      </c>
      <c r="E37" s="29" t="s">
        <v>325</v>
      </c>
      <c r="F37" s="18">
        <v>33016</v>
      </c>
      <c r="G37" s="18"/>
      <c r="H37" s="19">
        <v>-62.055</v>
      </c>
      <c r="I37" s="18" t="s">
        <v>248</v>
      </c>
      <c r="J37" s="18" t="s">
        <v>328</v>
      </c>
      <c r="K37" s="68" t="s">
        <v>329</v>
      </c>
    </row>
    <row r="38" spans="1:11" ht="12.75">
      <c r="A38" s="67" t="s">
        <v>25</v>
      </c>
      <c r="B38" s="1">
        <v>2521011</v>
      </c>
      <c r="C38" s="18" t="s">
        <v>330</v>
      </c>
      <c r="D38" s="18" t="s">
        <v>327</v>
      </c>
      <c r="E38" s="29" t="s">
        <v>331</v>
      </c>
      <c r="F38" s="18">
        <v>33016</v>
      </c>
      <c r="G38" s="18"/>
      <c r="H38" s="19">
        <v>-446.67</v>
      </c>
      <c r="I38" s="18" t="s">
        <v>248</v>
      </c>
      <c r="J38" s="18" t="s">
        <v>339</v>
      </c>
      <c r="K38" s="68" t="s">
        <v>333</v>
      </c>
    </row>
    <row r="39" spans="1:11" ht="12.75">
      <c r="A39" s="67" t="s">
        <v>25</v>
      </c>
      <c r="B39" s="1">
        <v>2542617</v>
      </c>
      <c r="C39" s="18" t="s">
        <v>334</v>
      </c>
      <c r="D39" s="18" t="s">
        <v>327</v>
      </c>
      <c r="E39" s="29" t="s">
        <v>338</v>
      </c>
      <c r="F39" s="18">
        <v>33016</v>
      </c>
      <c r="G39" s="18"/>
      <c r="H39" s="19">
        <v>-229.74</v>
      </c>
      <c r="I39" s="18" t="s">
        <v>248</v>
      </c>
      <c r="J39" s="18" t="s">
        <v>339</v>
      </c>
      <c r="K39" s="68" t="s">
        <v>337</v>
      </c>
    </row>
    <row r="40" spans="1:11" ht="12.75">
      <c r="A40" s="67" t="s">
        <v>25</v>
      </c>
      <c r="B40" s="1">
        <v>2548956</v>
      </c>
      <c r="C40" s="18" t="s">
        <v>340</v>
      </c>
      <c r="D40" s="18" t="s">
        <v>327</v>
      </c>
      <c r="E40" s="29" t="s">
        <v>341</v>
      </c>
      <c r="F40" s="18">
        <v>33016</v>
      </c>
      <c r="G40" s="18"/>
      <c r="H40" s="19">
        <v>-232.68</v>
      </c>
      <c r="I40" s="18" t="s">
        <v>248</v>
      </c>
      <c r="J40" s="18" t="s">
        <v>339</v>
      </c>
      <c r="K40" s="68" t="s">
        <v>342</v>
      </c>
    </row>
    <row r="41" spans="1:11" s="59" customFormat="1" ht="12.75">
      <c r="A41" s="42" t="s">
        <v>294</v>
      </c>
      <c r="B41" s="42" t="s">
        <v>278</v>
      </c>
      <c r="C41" s="42" t="s">
        <v>278</v>
      </c>
      <c r="D41" s="42" t="s">
        <v>293</v>
      </c>
      <c r="E41" s="42" t="s">
        <v>295</v>
      </c>
      <c r="F41" s="42">
        <v>33016</v>
      </c>
      <c r="G41" s="42"/>
      <c r="H41" s="49">
        <v>-19970</v>
      </c>
      <c r="I41" s="42" t="s">
        <v>248</v>
      </c>
      <c r="J41" s="42" t="s">
        <v>296</v>
      </c>
      <c r="K41" s="42"/>
    </row>
    <row r="42" spans="1:11" s="59" customFormat="1" ht="12.75">
      <c r="A42" s="100" t="s">
        <v>28</v>
      </c>
      <c r="B42" s="100">
        <v>2609483</v>
      </c>
      <c r="C42" s="101">
        <v>39274</v>
      </c>
      <c r="D42" s="100" t="s">
        <v>297</v>
      </c>
      <c r="E42" s="100" t="s">
        <v>384</v>
      </c>
      <c r="F42" s="100" t="s">
        <v>351</v>
      </c>
      <c r="G42" s="100"/>
      <c r="H42" s="102">
        <v>-524.475</v>
      </c>
      <c r="I42" s="100" t="s">
        <v>248</v>
      </c>
      <c r="J42" s="100" t="s">
        <v>298</v>
      </c>
      <c r="K42" s="99" t="s">
        <v>385</v>
      </c>
    </row>
    <row r="43" spans="1:11" s="59" customFormat="1" ht="12.75">
      <c r="A43" s="42" t="s">
        <v>28</v>
      </c>
      <c r="B43" s="42" t="s">
        <v>278</v>
      </c>
      <c r="C43" s="42" t="s">
        <v>278</v>
      </c>
      <c r="D43" s="42" t="s">
        <v>278</v>
      </c>
      <c r="E43" s="42" t="s">
        <v>308</v>
      </c>
      <c r="F43" s="42">
        <v>33016</v>
      </c>
      <c r="G43" s="42"/>
      <c r="H43" s="49">
        <v>-6000</v>
      </c>
      <c r="I43" s="42"/>
      <c r="J43" s="42"/>
      <c r="K43" s="42"/>
    </row>
    <row r="44" spans="1:11" s="59" customFormat="1" ht="12.75">
      <c r="A44" s="124" t="s">
        <v>28</v>
      </c>
      <c r="B44" s="70">
        <v>2609483</v>
      </c>
      <c r="C44" s="70" t="s">
        <v>386</v>
      </c>
      <c r="D44" s="70" t="s">
        <v>98</v>
      </c>
      <c r="E44" s="70" t="s">
        <v>388</v>
      </c>
      <c r="F44" s="70" t="s">
        <v>351</v>
      </c>
      <c r="G44" s="70">
        <v>89509</v>
      </c>
      <c r="H44" s="102">
        <v>-424.575</v>
      </c>
      <c r="I44" s="100" t="s">
        <v>248</v>
      </c>
      <c r="J44" s="100" t="s">
        <v>387</v>
      </c>
      <c r="K44" s="99" t="s">
        <v>385</v>
      </c>
    </row>
    <row r="45" spans="1:11" ht="13.5" thickBot="1">
      <c r="A45" s="55" t="s">
        <v>31</v>
      </c>
      <c r="B45" s="56"/>
      <c r="C45" s="56"/>
      <c r="D45" s="56"/>
      <c r="E45" s="56"/>
      <c r="F45" s="56"/>
      <c r="G45" s="56"/>
      <c r="H45" s="57">
        <f>SUM(H17:H32,H35:H43)</f>
        <v>-43072.35</v>
      </c>
      <c r="I45" s="56"/>
      <c r="J45" s="56"/>
      <c r="K45" s="58"/>
    </row>
    <row r="46" spans="1:8" ht="12.75">
      <c r="A46" s="60" t="s">
        <v>299</v>
      </c>
      <c r="H46" s="38">
        <f>SUM(H41:H43)/4</f>
        <v>-6623.61875</v>
      </c>
    </row>
    <row r="47" spans="1:8" ht="12.75">
      <c r="A47" s="60" t="s">
        <v>300</v>
      </c>
      <c r="H47" s="38">
        <f>SUM(H41:H43)/10</f>
        <v>-2649.4474999999998</v>
      </c>
    </row>
    <row r="51" spans="8:9" ht="12.75">
      <c r="H51" s="38">
        <f>SUM(H17:H32,H35,H41:H43)</f>
        <v>-36406.005</v>
      </c>
      <c r="I51" t="s">
        <v>321</v>
      </c>
    </row>
    <row r="53" spans="1:2" ht="12.75">
      <c r="A53" t="s">
        <v>377</v>
      </c>
      <c r="B53" s="38">
        <f>SUM(H36:H40)</f>
        <v>-6666.345</v>
      </c>
    </row>
  </sheetData>
  <mergeCells count="15">
    <mergeCell ref="A1:I1"/>
    <mergeCell ref="B2:K2"/>
    <mergeCell ref="B3:K3"/>
    <mergeCell ref="B4:K4"/>
    <mergeCell ref="B5:K5"/>
    <mergeCell ref="B6:K6"/>
    <mergeCell ref="B7:K7"/>
    <mergeCell ref="B8:K8"/>
    <mergeCell ref="B13:K13"/>
    <mergeCell ref="B14:K14"/>
    <mergeCell ref="A15:I15"/>
    <mergeCell ref="B9:K9"/>
    <mergeCell ref="A10:I10"/>
    <mergeCell ref="B11:K11"/>
    <mergeCell ref="B12:K12"/>
  </mergeCells>
  <hyperlinks>
    <hyperlink ref="K17" r:id="rId1" display="https://edh.cern.ch/Document/DAI/2130592 "/>
    <hyperlink ref="K18" r:id="rId2" display="https://edh.cern.ch/Document/DAI/2153160 "/>
    <hyperlink ref="K19" r:id="rId3" display="https://edh.cern.ch/Document/DAI/2160727 "/>
    <hyperlink ref="K20" r:id="rId4" display="https://edh.cern.ch/Document/DAI/2252445 "/>
    <hyperlink ref="K21" r:id="rId5" display="https://edh.cern.ch/Document/DAI/2252447 "/>
    <hyperlink ref="K22" r:id="rId6" display="https://edh.cern.ch/Document/DAI/2253217 "/>
    <hyperlink ref="K23" r:id="rId7" display="https://edh.cern.ch/Document/MAG/2259284 "/>
    <hyperlink ref="K24" r:id="rId8" display="https://edh.cern.ch/Document/MAG/2262946 "/>
    <hyperlink ref="K25" r:id="rId9" display="https://edh.cern.ch/Document/MAG/2275932 "/>
    <hyperlink ref="K26" r:id="rId10" display="https://edh.cern.ch/Document/MAG/2281956 "/>
    <hyperlink ref="K27" r:id="rId11" display="https://edh.cern.ch/Document/MAG/2243326 "/>
    <hyperlink ref="K28" r:id="rId12" display="https://edh.cern.ch/Document/MAG/2239352 "/>
    <hyperlink ref="K29" r:id="rId13" display="https://edh.cern.ch/Document/MAG/2209059 "/>
    <hyperlink ref="K30" r:id="rId14" display="https://edh.cern.ch/Document/DAI/2239378 "/>
    <hyperlink ref="K31" r:id="rId15" display="https://edh.cern.ch/Document/DAI/2239371 "/>
    <hyperlink ref="K32" r:id="rId16" display="https://edh.cern.ch/Document/DAI/2149188 "/>
    <hyperlink ref="K33" r:id="rId17" display="https://edh.cern.ch/Document/JOB/2303328 "/>
    <hyperlink ref="K34" r:id="rId18" display="https://edh.cern.ch/Document/JOB/2316232 "/>
    <hyperlink ref="K37" r:id="rId19" display="https://edh.cern.ch/Document/DAI/2516059 "/>
    <hyperlink ref="K38" r:id="rId20" display="https://edh.cern.ch/Document/DAI/2521011 "/>
    <hyperlink ref="K39" r:id="rId21" display="https://edh.cern.ch/Document/DAI/2542617 "/>
    <hyperlink ref="K42" r:id="rId22" display="https://edh.cern.ch/Document/JOB/2609483 "/>
    <hyperlink ref="K44" r:id="rId23" display="https://edh.cern.ch/Document/JOB/2609483 "/>
  </hyperlinks>
  <printOptions/>
  <pageMargins left="0.75" right="0.75" top="1" bottom="1" header="0.5" footer="0.5"/>
  <pageSetup horizontalDpi="600" verticalDpi="600" orientation="landscape" paperSize="9" scale="52" r:id="rId2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5" zoomScaleNormal="75" zoomScaleSheetLayoutView="75" workbookViewId="0" topLeftCell="A1">
      <selection activeCell="A47" sqref="A47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46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48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37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38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1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42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 t="s">
        <v>25</v>
      </c>
      <c r="B17" s="1">
        <v>2225799</v>
      </c>
      <c r="C17" s="1" t="s">
        <v>105</v>
      </c>
      <c r="D17" s="1" t="s">
        <v>55</v>
      </c>
      <c r="E17" s="1" t="s">
        <v>149</v>
      </c>
      <c r="F17" s="1" t="s">
        <v>148</v>
      </c>
      <c r="G17" s="1"/>
      <c r="H17" s="16">
        <v>-424</v>
      </c>
      <c r="I17" s="1"/>
      <c r="J17" s="1"/>
      <c r="K17" s="26" t="s">
        <v>145</v>
      </c>
    </row>
    <row r="18" spans="1:11" ht="12.75">
      <c r="A18" s="8" t="s">
        <v>25</v>
      </c>
      <c r="B18" s="1">
        <v>2203242</v>
      </c>
      <c r="C18" s="1" t="s">
        <v>152</v>
      </c>
      <c r="D18" s="1" t="s">
        <v>55</v>
      </c>
      <c r="E18" s="1" t="s">
        <v>150</v>
      </c>
      <c r="F18" s="1" t="s">
        <v>151</v>
      </c>
      <c r="G18" s="1"/>
      <c r="H18" s="16">
        <v>-725</v>
      </c>
      <c r="I18" s="1"/>
      <c r="J18" s="2" t="s">
        <v>59</v>
      </c>
      <c r="K18" s="26" t="s">
        <v>146</v>
      </c>
    </row>
    <row r="19" spans="1:11" ht="12.75">
      <c r="A19" s="8" t="s">
        <v>25</v>
      </c>
      <c r="B19" s="1">
        <v>2203227</v>
      </c>
      <c r="C19" s="1" t="s">
        <v>152</v>
      </c>
      <c r="D19" s="1" t="s">
        <v>55</v>
      </c>
      <c r="E19" s="1" t="s">
        <v>153</v>
      </c>
      <c r="F19" s="1" t="s">
        <v>148</v>
      </c>
      <c r="G19" s="1"/>
      <c r="H19" s="16">
        <v>-1346</v>
      </c>
      <c r="I19" s="1"/>
      <c r="J19" s="1"/>
      <c r="K19" s="26" t="s">
        <v>147</v>
      </c>
    </row>
    <row r="20" spans="1:11" ht="12.75">
      <c r="A20" s="8" t="s">
        <v>53</v>
      </c>
      <c r="B20" s="1">
        <v>2248515</v>
      </c>
      <c r="C20" s="1" t="s">
        <v>154</v>
      </c>
      <c r="D20" s="1" t="s">
        <v>55</v>
      </c>
      <c r="E20" s="1" t="s">
        <v>134</v>
      </c>
      <c r="F20" s="1">
        <v>33016</v>
      </c>
      <c r="G20" s="1"/>
      <c r="H20" s="16">
        <v>-8.17</v>
      </c>
      <c r="I20" s="1"/>
      <c r="J20" s="1"/>
      <c r="K20" s="26" t="s">
        <v>73</v>
      </c>
    </row>
    <row r="21" spans="1:11" ht="12.75">
      <c r="A21" s="8" t="s">
        <v>28</v>
      </c>
      <c r="B21" s="1">
        <v>2290934</v>
      </c>
      <c r="C21" s="1" t="s">
        <v>188</v>
      </c>
      <c r="D21" s="1" t="s">
        <v>30</v>
      </c>
      <c r="E21" s="1" t="s">
        <v>189</v>
      </c>
      <c r="F21" s="1">
        <v>33803</v>
      </c>
      <c r="G21" s="1">
        <v>89509</v>
      </c>
      <c r="H21" s="16">
        <v>-8201</v>
      </c>
      <c r="I21" s="1"/>
      <c r="J21" s="1"/>
      <c r="K21" s="15" t="s">
        <v>190</v>
      </c>
    </row>
    <row r="22" spans="1:11" ht="12.75">
      <c r="A22" s="8" t="s">
        <v>28</v>
      </c>
      <c r="B22" s="1">
        <v>2316231</v>
      </c>
      <c r="C22" s="1" t="s">
        <v>197</v>
      </c>
      <c r="D22" s="1" t="s">
        <v>30</v>
      </c>
      <c r="E22" s="29" t="s">
        <v>198</v>
      </c>
      <c r="F22" s="1">
        <v>92638</v>
      </c>
      <c r="G22" s="1">
        <v>89509</v>
      </c>
      <c r="H22" s="16">
        <v>-4626</v>
      </c>
      <c r="I22" s="1"/>
      <c r="J22" s="1"/>
      <c r="K22" s="15" t="s">
        <v>199</v>
      </c>
    </row>
    <row r="23" spans="1:11" ht="12.75">
      <c r="A23" s="8" t="s">
        <v>25</v>
      </c>
      <c r="B23" s="1">
        <v>2346547</v>
      </c>
      <c r="C23" s="1" t="s">
        <v>204</v>
      </c>
      <c r="D23" s="1" t="s">
        <v>55</v>
      </c>
      <c r="E23" s="1" t="s">
        <v>205</v>
      </c>
      <c r="F23" s="1">
        <v>33016</v>
      </c>
      <c r="G23" s="1"/>
      <c r="H23" s="16">
        <v>-104.7</v>
      </c>
      <c r="I23" s="1"/>
      <c r="J23" s="1"/>
      <c r="K23" s="15" t="s">
        <v>206</v>
      </c>
    </row>
    <row r="24" spans="1:11" ht="12.75">
      <c r="A24" s="8" t="s">
        <v>25</v>
      </c>
      <c r="B24" s="1">
        <v>2321215</v>
      </c>
      <c r="C24" s="1" t="s">
        <v>210</v>
      </c>
      <c r="D24" s="1" t="s">
        <v>58</v>
      </c>
      <c r="E24" s="1" t="s">
        <v>209</v>
      </c>
      <c r="F24" s="1">
        <v>33016</v>
      </c>
      <c r="G24" s="1"/>
      <c r="H24" s="16">
        <v>-2677</v>
      </c>
      <c r="I24" s="1" t="s">
        <v>349</v>
      </c>
      <c r="J24" s="1" t="s">
        <v>218</v>
      </c>
      <c r="K24" s="15" t="s">
        <v>207</v>
      </c>
    </row>
    <row r="25" spans="1:11" ht="12.75">
      <c r="A25" s="31" t="s">
        <v>29</v>
      </c>
      <c r="B25" s="28">
        <v>2346632</v>
      </c>
      <c r="C25" s="28" t="s">
        <v>204</v>
      </c>
      <c r="D25" s="28" t="s">
        <v>58</v>
      </c>
      <c r="E25" s="32" t="s">
        <v>211</v>
      </c>
      <c r="F25" s="28">
        <v>33016</v>
      </c>
      <c r="G25">
        <v>32490</v>
      </c>
      <c r="H25" s="30">
        <v>166.8</v>
      </c>
      <c r="I25" s="1"/>
      <c r="J25" s="1"/>
      <c r="K25" s="15" t="s">
        <v>208</v>
      </c>
    </row>
    <row r="26" spans="1:11" s="45" customFormat="1" ht="12.75">
      <c r="A26" s="67" t="s">
        <v>25</v>
      </c>
      <c r="B26">
        <v>2516059</v>
      </c>
      <c r="C26" s="18" t="s">
        <v>326</v>
      </c>
      <c r="D26" s="18" t="s">
        <v>327</v>
      </c>
      <c r="E26" s="66" t="s">
        <v>325</v>
      </c>
      <c r="F26" s="18">
        <v>33016</v>
      </c>
      <c r="G26" s="18"/>
      <c r="H26" s="19">
        <v>-62.055</v>
      </c>
      <c r="I26" s="18" t="s">
        <v>248</v>
      </c>
      <c r="J26" s="18" t="s">
        <v>332</v>
      </c>
      <c r="K26" s="68" t="s">
        <v>329</v>
      </c>
    </row>
    <row r="27" spans="1:11" s="45" customFormat="1" ht="12.75">
      <c r="A27" s="67" t="s">
        <v>25</v>
      </c>
      <c r="B27">
        <v>2521011</v>
      </c>
      <c r="C27" s="18" t="s">
        <v>330</v>
      </c>
      <c r="D27" s="18" t="s">
        <v>327</v>
      </c>
      <c r="E27" s="66" t="s">
        <v>331</v>
      </c>
      <c r="F27" s="18">
        <v>33016</v>
      </c>
      <c r="G27" s="18"/>
      <c r="H27" s="19">
        <v>-446.67</v>
      </c>
      <c r="I27" s="18" t="s">
        <v>248</v>
      </c>
      <c r="J27" s="18" t="s">
        <v>332</v>
      </c>
      <c r="K27" s="68" t="s">
        <v>333</v>
      </c>
    </row>
    <row r="28" spans="1:11" s="59" customFormat="1" ht="12.75">
      <c r="A28" s="67" t="s">
        <v>25</v>
      </c>
      <c r="B28" s="1">
        <v>2542617</v>
      </c>
      <c r="C28" s="18" t="s">
        <v>334</v>
      </c>
      <c r="D28" s="18" t="s">
        <v>327</v>
      </c>
      <c r="E28" s="66" t="s">
        <v>338</v>
      </c>
      <c r="F28" s="18">
        <v>33016</v>
      </c>
      <c r="G28" s="18"/>
      <c r="H28" s="19">
        <v>-229.74</v>
      </c>
      <c r="I28" s="18" t="s">
        <v>248</v>
      </c>
      <c r="J28" s="18" t="s">
        <v>339</v>
      </c>
      <c r="K28" s="68" t="s">
        <v>337</v>
      </c>
    </row>
    <row r="29" spans="1:11" s="59" customFormat="1" ht="12.75">
      <c r="A29" s="67" t="s">
        <v>25</v>
      </c>
      <c r="B29" s="1">
        <v>2548956</v>
      </c>
      <c r="C29" s="18" t="s">
        <v>340</v>
      </c>
      <c r="D29" s="18" t="s">
        <v>327</v>
      </c>
      <c r="E29" s="66" t="s">
        <v>341</v>
      </c>
      <c r="F29" s="18">
        <v>33016</v>
      </c>
      <c r="G29" s="18"/>
      <c r="H29" s="19">
        <v>-232.68</v>
      </c>
      <c r="I29" s="18" t="s">
        <v>248</v>
      </c>
      <c r="J29" s="18" t="s">
        <v>339</v>
      </c>
      <c r="K29" s="68" t="s">
        <v>342</v>
      </c>
    </row>
    <row r="30" spans="1:11" s="59" customFormat="1" ht="12.75">
      <c r="A30" s="42" t="s">
        <v>294</v>
      </c>
      <c r="B30" s="42" t="s">
        <v>278</v>
      </c>
      <c r="C30" s="42" t="s">
        <v>278</v>
      </c>
      <c r="D30" s="42" t="s">
        <v>293</v>
      </c>
      <c r="E30" s="42" t="s">
        <v>301</v>
      </c>
      <c r="F30" s="42">
        <v>33016</v>
      </c>
      <c r="G30" s="42"/>
      <c r="H30" s="49">
        <f>-729*25</f>
        <v>-18225</v>
      </c>
      <c r="I30" s="42" t="s">
        <v>248</v>
      </c>
      <c r="J30" s="42" t="s">
        <v>350</v>
      </c>
      <c r="K30" s="48"/>
    </row>
    <row r="31" spans="1:11" s="45" customFormat="1" ht="12.75">
      <c r="A31" s="42" t="s">
        <v>28</v>
      </c>
      <c r="B31" s="42" t="s">
        <v>278</v>
      </c>
      <c r="C31" s="42" t="s">
        <v>278</v>
      </c>
      <c r="D31" s="42" t="s">
        <v>297</v>
      </c>
      <c r="E31" s="42" t="s">
        <v>303</v>
      </c>
      <c r="F31" s="42">
        <v>33016</v>
      </c>
      <c r="G31" s="42"/>
      <c r="H31" s="49">
        <f>-25*300</f>
        <v>-7500</v>
      </c>
      <c r="I31" s="42" t="s">
        <v>248</v>
      </c>
      <c r="J31" s="42" t="s">
        <v>298</v>
      </c>
      <c r="K31" s="42"/>
    </row>
    <row r="32" spans="1:11" s="45" customFormat="1" ht="12.75">
      <c r="A32" s="42" t="s">
        <v>28</v>
      </c>
      <c r="B32" s="42" t="s">
        <v>278</v>
      </c>
      <c r="C32" s="42" t="s">
        <v>278</v>
      </c>
      <c r="D32" s="42" t="s">
        <v>278</v>
      </c>
      <c r="E32" s="42" t="s">
        <v>306</v>
      </c>
      <c r="F32" s="42">
        <v>33016</v>
      </c>
      <c r="G32" s="42"/>
      <c r="H32" s="49">
        <f>-25*500</f>
        <v>-12500</v>
      </c>
      <c r="I32" s="42" t="s">
        <v>248</v>
      </c>
      <c r="J32" s="42" t="s">
        <v>298</v>
      </c>
      <c r="K32" s="42"/>
    </row>
    <row r="33" spans="1:11" s="45" customFormat="1" ht="12.75">
      <c r="A33" s="47" t="s">
        <v>29</v>
      </c>
      <c r="B33" s="42" t="s">
        <v>278</v>
      </c>
      <c r="C33" s="42" t="s">
        <v>278</v>
      </c>
      <c r="D33" s="42" t="s">
        <v>304</v>
      </c>
      <c r="E33" s="42" t="s">
        <v>305</v>
      </c>
      <c r="F33" s="42">
        <v>33016</v>
      </c>
      <c r="G33" s="42">
        <v>92638</v>
      </c>
      <c r="H33" s="49">
        <v>1400</v>
      </c>
      <c r="I33" s="42"/>
      <c r="J33" s="42" t="s">
        <v>218</v>
      </c>
      <c r="K33" s="50" t="s">
        <v>307</v>
      </c>
    </row>
    <row r="34" spans="1:11" s="45" customFormat="1" ht="12.75">
      <c r="A34" s="47"/>
      <c r="B34" s="42"/>
      <c r="C34" s="42"/>
      <c r="D34" s="42"/>
      <c r="E34" s="42"/>
      <c r="F34" s="42"/>
      <c r="G34" s="42"/>
      <c r="H34" s="49"/>
      <c r="I34" s="42"/>
      <c r="J34" s="42"/>
      <c r="K34" s="50"/>
    </row>
    <row r="35" spans="1:11" s="45" customFormat="1" ht="12.75">
      <c r="A35" s="47"/>
      <c r="B35" s="42"/>
      <c r="C35" s="42"/>
      <c r="D35" s="42"/>
      <c r="E35" s="42"/>
      <c r="F35" s="42"/>
      <c r="G35" s="42"/>
      <c r="H35" s="49"/>
      <c r="I35" s="42"/>
      <c r="J35" s="42"/>
      <c r="K35" s="50"/>
    </row>
    <row r="36" spans="1:11" s="45" customFormat="1" ht="12.75">
      <c r="A36" s="47"/>
      <c r="B36" s="42"/>
      <c r="C36" s="42"/>
      <c r="D36" s="42"/>
      <c r="E36" s="42"/>
      <c r="F36" s="42"/>
      <c r="G36" s="42"/>
      <c r="H36" s="49"/>
      <c r="I36" s="42"/>
      <c r="J36" s="42"/>
      <c r="K36" s="50"/>
    </row>
    <row r="37" spans="1:11" s="45" customFormat="1" ht="12.75">
      <c r="A37" s="47"/>
      <c r="B37" s="42"/>
      <c r="C37" s="42"/>
      <c r="D37" s="42"/>
      <c r="E37" s="42"/>
      <c r="F37" s="42"/>
      <c r="G37" s="42"/>
      <c r="H37" s="49"/>
      <c r="I37" s="42"/>
      <c r="J37" s="42"/>
      <c r="K37" s="50"/>
    </row>
    <row r="38" spans="1:11" s="45" customFormat="1" ht="12.75">
      <c r="A38" s="47"/>
      <c r="B38" s="42"/>
      <c r="C38" s="42"/>
      <c r="D38" s="42"/>
      <c r="E38" s="42"/>
      <c r="F38" s="42"/>
      <c r="G38" s="42"/>
      <c r="H38" s="49"/>
      <c r="I38" s="42"/>
      <c r="J38" s="42"/>
      <c r="K38" s="50"/>
    </row>
    <row r="39" spans="1:11" ht="12.75">
      <c r="A39" s="47"/>
      <c r="B39" s="42"/>
      <c r="C39" s="42"/>
      <c r="D39" s="42"/>
      <c r="E39" s="42"/>
      <c r="F39" s="42"/>
      <c r="G39" s="42"/>
      <c r="H39" s="49"/>
      <c r="I39" s="42"/>
      <c r="J39" s="42"/>
      <c r="K39" s="50"/>
    </row>
    <row r="40" spans="1:11" ht="12.75">
      <c r="A40" s="41"/>
      <c r="B40" s="43"/>
      <c r="C40" s="43"/>
      <c r="D40" s="43"/>
      <c r="E40" s="43"/>
      <c r="F40" s="43"/>
      <c r="G40" s="43"/>
      <c r="H40" s="44"/>
      <c r="I40" s="43"/>
      <c r="J40" s="43"/>
      <c r="K40" s="51"/>
    </row>
    <row r="41" spans="1:11" ht="13.5" thickBot="1">
      <c r="A41" s="21" t="s">
        <v>31</v>
      </c>
      <c r="B41" s="22"/>
      <c r="C41" s="22"/>
      <c r="D41" s="22"/>
      <c r="E41" s="22"/>
      <c r="F41" s="22"/>
      <c r="G41" s="22"/>
      <c r="H41" s="23">
        <f>SUM(H17:H40)</f>
        <v>-55741.215000000004</v>
      </c>
      <c r="I41" s="22"/>
      <c r="J41" s="22"/>
      <c r="K41" s="24"/>
    </row>
    <row r="42" spans="1:8" ht="12.75">
      <c r="A42" s="60" t="s">
        <v>299</v>
      </c>
      <c r="H42" s="38">
        <f>SUM(H30:H32)/4</f>
        <v>-9556.25</v>
      </c>
    </row>
    <row r="43" spans="1:8" ht="12.75">
      <c r="A43" s="60" t="s">
        <v>300</v>
      </c>
      <c r="H43" s="38">
        <f>SUM(H30:H32)/25</f>
        <v>-1529</v>
      </c>
    </row>
    <row r="45" ht="12.75">
      <c r="H45" s="38">
        <f>SUM(H20:H21,H23,H30:H32)</f>
        <v>-46538.87</v>
      </c>
    </row>
    <row r="47" spans="1:2" ht="12.75">
      <c r="A47" t="s">
        <v>377</v>
      </c>
      <c r="B47" s="38">
        <f>SUM(H26:H29)</f>
        <v>-971.145</v>
      </c>
    </row>
  </sheetData>
  <mergeCells count="15">
    <mergeCell ref="A1:I1"/>
    <mergeCell ref="B2:K2"/>
    <mergeCell ref="B3:K3"/>
    <mergeCell ref="B4:K4"/>
    <mergeCell ref="B5:K5"/>
    <mergeCell ref="B6:K6"/>
    <mergeCell ref="B7:K7"/>
    <mergeCell ref="B8:K8"/>
    <mergeCell ref="B13:K13"/>
    <mergeCell ref="B14:K14"/>
    <mergeCell ref="A15:I15"/>
    <mergeCell ref="B9:K9"/>
    <mergeCell ref="A10:I10"/>
    <mergeCell ref="B11:K11"/>
    <mergeCell ref="B12:K12"/>
  </mergeCells>
  <hyperlinks>
    <hyperlink ref="K17" r:id="rId1" display="https://edh.cern.ch/Document/DAI/2225799 "/>
    <hyperlink ref="K18" r:id="rId2" display="https://edh.cern.ch/Document/DAI/2203242 "/>
    <hyperlink ref="K19" r:id="rId3" display="https://edh.cern.ch/Document/DAI/2203227 "/>
    <hyperlink ref="K20" r:id="rId4" display="https://edh.cern.ch/Document/MAG/2248515"/>
    <hyperlink ref="K21" r:id="rId5" display="https://edh.cern.ch/Document/JOB/2290934 "/>
    <hyperlink ref="K23" r:id="rId6" display="https://edh.cern.ch/Document/DAI/2346547 "/>
    <hyperlink ref="K24" r:id="rId7" display="https://edh.cern.ch/Document/DAI/2321215 "/>
    <hyperlink ref="K25" r:id="rId8" display="https://edh.cern.ch/Document/TID/2346632 "/>
    <hyperlink ref="K22" r:id="rId9" display="https://edh.cern.ch/Document/JOB/2316231"/>
    <hyperlink ref="K26" r:id="rId10" display="https://edh.cern.ch/Document/DAI/2516059 "/>
    <hyperlink ref="K27" r:id="rId11" display="https://edh.cern.ch/Document/DAI/2521011 "/>
    <hyperlink ref="K28" r:id="rId12" display="https://edh.cern.ch/Document/DAI/2542617 "/>
  </hyperlinks>
  <printOptions/>
  <pageMargins left="0.75" right="0.75" top="1" bottom="1" header="0.5" footer="0.5"/>
  <pageSetup horizontalDpi="600" verticalDpi="600" orientation="landscape" paperSize="9" scale="54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75" zoomScaleNormal="75" zoomScaleSheetLayoutView="75" workbookViewId="0" topLeftCell="A22">
      <selection activeCell="A50" sqref="A50:J50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53.5742187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5" t="s">
        <v>2</v>
      </c>
      <c r="B5" s="106" t="s">
        <v>45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5" t="s">
        <v>3</v>
      </c>
      <c r="B6" s="106" t="s">
        <v>47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" t="s">
        <v>4</v>
      </c>
      <c r="B7" s="104" t="s">
        <v>27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4" t="s">
        <v>5</v>
      </c>
      <c r="B8" s="104" t="s">
        <v>262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6" t="s">
        <v>7</v>
      </c>
      <c r="B9" s="104">
        <v>1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"/>
      <c r="K10" s="10"/>
    </row>
    <row r="11" spans="1:11" ht="12.75">
      <c r="A11" s="7" t="s">
        <v>11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2.75">
      <c r="A12" s="8" t="s">
        <v>12</v>
      </c>
      <c r="B12" s="109" t="s">
        <v>43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.75">
      <c r="A13" s="8" t="s">
        <v>13</v>
      </c>
      <c r="B13" s="109" t="s">
        <v>43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3.5" thickBot="1">
      <c r="A14" s="9" t="s">
        <v>14</v>
      </c>
      <c r="B14" s="109" t="s">
        <v>44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3.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"/>
      <c r="K15" s="10"/>
    </row>
    <row r="16" spans="1:11" ht="12.75">
      <c r="A16" s="3" t="s">
        <v>15</v>
      </c>
      <c r="B16" s="11" t="s">
        <v>16</v>
      </c>
      <c r="C16" s="11" t="s">
        <v>17</v>
      </c>
      <c r="D16" s="14" t="s">
        <v>26</v>
      </c>
      <c r="E16" s="14" t="s">
        <v>22</v>
      </c>
      <c r="F16" s="11" t="s">
        <v>18</v>
      </c>
      <c r="G16" s="11" t="s">
        <v>19</v>
      </c>
      <c r="H16" s="11" t="s">
        <v>20</v>
      </c>
      <c r="I16" s="11" t="s">
        <v>21</v>
      </c>
      <c r="J16" s="14" t="s">
        <v>23</v>
      </c>
      <c r="K16" s="12" t="s">
        <v>24</v>
      </c>
    </row>
    <row r="17" spans="1:11" ht="12.75">
      <c r="A17" s="8" t="s">
        <v>25</v>
      </c>
      <c r="B17" s="1">
        <v>2145094</v>
      </c>
      <c r="C17" s="1" t="s">
        <v>61</v>
      </c>
      <c r="D17" s="1" t="s">
        <v>62</v>
      </c>
      <c r="E17" s="1" t="s">
        <v>63</v>
      </c>
      <c r="F17" s="1">
        <v>33016</v>
      </c>
      <c r="G17" s="1"/>
      <c r="H17" s="16">
        <v>-1572.48</v>
      </c>
      <c r="I17" s="1" t="s">
        <v>281</v>
      </c>
      <c r="J17" s="1" t="s">
        <v>218</v>
      </c>
      <c r="K17" s="26" t="s">
        <v>155</v>
      </c>
    </row>
    <row r="18" spans="1:11" ht="12.75">
      <c r="A18" s="8" t="s">
        <v>25</v>
      </c>
      <c r="B18" s="1">
        <v>2181516</v>
      </c>
      <c r="C18" s="1" t="s">
        <v>170</v>
      </c>
      <c r="D18" s="1" t="s">
        <v>65</v>
      </c>
      <c r="E18" s="1" t="s">
        <v>171</v>
      </c>
      <c r="F18" s="1">
        <v>33016</v>
      </c>
      <c r="G18" s="1"/>
      <c r="H18" s="16">
        <v>-748</v>
      </c>
      <c r="I18" s="1" t="s">
        <v>281</v>
      </c>
      <c r="J18" s="1" t="s">
        <v>218</v>
      </c>
      <c r="K18" s="26" t="s">
        <v>156</v>
      </c>
    </row>
    <row r="19" spans="1:11" ht="12.75">
      <c r="A19" s="8" t="s">
        <v>25</v>
      </c>
      <c r="B19" s="1">
        <v>2184519</v>
      </c>
      <c r="C19" s="1" t="s">
        <v>172</v>
      </c>
      <c r="D19" s="1" t="s">
        <v>65</v>
      </c>
      <c r="E19" s="1" t="s">
        <v>173</v>
      </c>
      <c r="F19" s="1">
        <v>33016</v>
      </c>
      <c r="G19" s="1"/>
      <c r="H19" s="16">
        <v>-961</v>
      </c>
      <c r="I19" s="1" t="s">
        <v>281</v>
      </c>
      <c r="J19" s="1" t="s">
        <v>218</v>
      </c>
      <c r="K19" s="26" t="s">
        <v>157</v>
      </c>
    </row>
    <row r="20" spans="1:11" ht="12.75">
      <c r="A20" s="8" t="s">
        <v>25</v>
      </c>
      <c r="B20" s="1">
        <v>2186161</v>
      </c>
      <c r="C20" s="1" t="s">
        <v>174</v>
      </c>
      <c r="D20" s="1" t="s">
        <v>65</v>
      </c>
      <c r="E20" s="1" t="s">
        <v>175</v>
      </c>
      <c r="F20" s="1">
        <v>33016</v>
      </c>
      <c r="G20" s="1"/>
      <c r="H20" s="16">
        <v>-8674</v>
      </c>
      <c r="I20" s="1" t="s">
        <v>281</v>
      </c>
      <c r="J20" s="1" t="s">
        <v>218</v>
      </c>
      <c r="K20" s="26" t="s">
        <v>158</v>
      </c>
    </row>
    <row r="21" spans="1:11" ht="12.75">
      <c r="A21" s="8" t="s">
        <v>53</v>
      </c>
      <c r="B21" s="1">
        <v>2186728</v>
      </c>
      <c r="C21" s="1" t="s">
        <v>174</v>
      </c>
      <c r="D21" s="1" t="s">
        <v>65</v>
      </c>
      <c r="E21" s="1" t="s">
        <v>53</v>
      </c>
      <c r="F21" s="1">
        <v>33016</v>
      </c>
      <c r="G21" s="1"/>
      <c r="H21" s="16">
        <v>-4997.5</v>
      </c>
      <c r="I21" s="1" t="s">
        <v>281</v>
      </c>
      <c r="J21" s="1" t="s">
        <v>218</v>
      </c>
      <c r="K21" s="26" t="s">
        <v>159</v>
      </c>
    </row>
    <row r="22" spans="1:11" ht="12.75">
      <c r="A22" s="8" t="s">
        <v>53</v>
      </c>
      <c r="B22" s="1">
        <v>2186883</v>
      </c>
      <c r="C22" s="1" t="s">
        <v>174</v>
      </c>
      <c r="D22" s="1" t="s">
        <v>65</v>
      </c>
      <c r="E22" s="1" t="s">
        <v>53</v>
      </c>
      <c r="F22" s="1">
        <v>33016</v>
      </c>
      <c r="G22" s="1"/>
      <c r="H22" s="16">
        <v>-727.07</v>
      </c>
      <c r="I22" s="1" t="s">
        <v>281</v>
      </c>
      <c r="J22" s="1" t="s">
        <v>218</v>
      </c>
      <c r="K22" s="26" t="s">
        <v>160</v>
      </c>
    </row>
    <row r="23" spans="1:11" ht="12.75">
      <c r="A23" s="8" t="s">
        <v>25</v>
      </c>
      <c r="B23" s="1">
        <v>2187225</v>
      </c>
      <c r="C23" s="1" t="s">
        <v>176</v>
      </c>
      <c r="D23" s="1" t="s">
        <v>65</v>
      </c>
      <c r="E23" s="1" t="s">
        <v>177</v>
      </c>
      <c r="F23" s="1">
        <v>33016</v>
      </c>
      <c r="G23" s="1"/>
      <c r="H23" s="16">
        <v>-707</v>
      </c>
      <c r="I23" s="1" t="s">
        <v>281</v>
      </c>
      <c r="J23" s="1" t="s">
        <v>218</v>
      </c>
      <c r="K23" s="26" t="s">
        <v>161</v>
      </c>
    </row>
    <row r="24" spans="1:11" ht="12.75">
      <c r="A24" s="8" t="s">
        <v>53</v>
      </c>
      <c r="B24" s="1">
        <v>2187443</v>
      </c>
      <c r="C24" s="1" t="s">
        <v>176</v>
      </c>
      <c r="D24" s="1" t="s">
        <v>65</v>
      </c>
      <c r="E24" s="1"/>
      <c r="F24" s="1">
        <v>33016</v>
      </c>
      <c r="G24" s="1"/>
      <c r="H24" s="16">
        <v>-30</v>
      </c>
      <c r="I24" s="1" t="s">
        <v>281</v>
      </c>
      <c r="J24" s="1" t="s">
        <v>218</v>
      </c>
      <c r="K24" s="26" t="s">
        <v>162</v>
      </c>
    </row>
    <row r="25" spans="1:11" ht="12.75">
      <c r="A25" s="8" t="s">
        <v>25</v>
      </c>
      <c r="B25" s="1">
        <v>2187907</v>
      </c>
      <c r="C25" s="1" t="s">
        <v>176</v>
      </c>
      <c r="D25" s="1" t="s">
        <v>65</v>
      </c>
      <c r="E25" s="1" t="s">
        <v>178</v>
      </c>
      <c r="F25" s="1">
        <v>33016</v>
      </c>
      <c r="G25" s="1"/>
      <c r="H25" s="16">
        <v>-942</v>
      </c>
      <c r="I25" s="1" t="s">
        <v>281</v>
      </c>
      <c r="J25" s="1" t="s">
        <v>218</v>
      </c>
      <c r="K25" s="26" t="s">
        <v>163</v>
      </c>
    </row>
    <row r="26" spans="1:11" ht="12.75">
      <c r="A26" s="8" t="s">
        <v>25</v>
      </c>
      <c r="B26" s="1">
        <v>2187963</v>
      </c>
      <c r="C26" s="1" t="s">
        <v>176</v>
      </c>
      <c r="D26" s="1" t="s">
        <v>65</v>
      </c>
      <c r="E26" s="1" t="s">
        <v>179</v>
      </c>
      <c r="F26" s="1">
        <v>33016</v>
      </c>
      <c r="G26" s="1"/>
      <c r="H26" s="16">
        <v>-1434</v>
      </c>
      <c r="I26" s="1" t="s">
        <v>281</v>
      </c>
      <c r="J26" s="1" t="s">
        <v>218</v>
      </c>
      <c r="K26" s="26" t="s">
        <v>164</v>
      </c>
    </row>
    <row r="27" spans="1:11" ht="12.75">
      <c r="A27" s="8" t="s">
        <v>25</v>
      </c>
      <c r="B27" s="1">
        <v>2188154</v>
      </c>
      <c r="C27" s="1" t="s">
        <v>176</v>
      </c>
      <c r="D27" s="1" t="s">
        <v>65</v>
      </c>
      <c r="E27" s="1" t="s">
        <v>180</v>
      </c>
      <c r="F27" s="1">
        <v>33016</v>
      </c>
      <c r="G27" s="1"/>
      <c r="H27" s="16">
        <v>-26</v>
      </c>
      <c r="I27" s="1" t="s">
        <v>281</v>
      </c>
      <c r="J27" s="1" t="s">
        <v>218</v>
      </c>
      <c r="K27" s="15" t="s">
        <v>165</v>
      </c>
    </row>
    <row r="28" spans="1:11" ht="12.75">
      <c r="A28" s="8" t="s">
        <v>25</v>
      </c>
      <c r="B28" s="1">
        <v>2188575</v>
      </c>
      <c r="C28" s="1" t="s">
        <v>181</v>
      </c>
      <c r="D28" s="1" t="s">
        <v>65</v>
      </c>
      <c r="E28" s="1" t="s">
        <v>182</v>
      </c>
      <c r="F28" s="1">
        <v>33016</v>
      </c>
      <c r="G28" s="1"/>
      <c r="H28" s="16">
        <v>-2347</v>
      </c>
      <c r="I28" s="1" t="s">
        <v>281</v>
      </c>
      <c r="J28" s="1" t="s">
        <v>218</v>
      </c>
      <c r="K28" s="15" t="s">
        <v>166</v>
      </c>
    </row>
    <row r="29" spans="1:11" ht="12.75">
      <c r="A29" s="8" t="s">
        <v>25</v>
      </c>
      <c r="B29" s="1">
        <v>2188693</v>
      </c>
      <c r="C29" s="1" t="s">
        <v>181</v>
      </c>
      <c r="D29" s="1" t="s">
        <v>65</v>
      </c>
      <c r="E29" s="1" t="s">
        <v>183</v>
      </c>
      <c r="F29" s="1">
        <v>33016</v>
      </c>
      <c r="G29" s="1"/>
      <c r="H29" s="16">
        <v>-41.26</v>
      </c>
      <c r="I29" s="1" t="s">
        <v>281</v>
      </c>
      <c r="J29" s="1" t="s">
        <v>218</v>
      </c>
      <c r="K29" s="15" t="s">
        <v>167</v>
      </c>
    </row>
    <row r="30" spans="1:11" ht="12.75">
      <c r="A30" s="8" t="s">
        <v>25</v>
      </c>
      <c r="B30" s="1">
        <v>2229188</v>
      </c>
      <c r="C30" s="1" t="s">
        <v>184</v>
      </c>
      <c r="D30" s="1" t="s">
        <v>65</v>
      </c>
      <c r="E30" s="1" t="s">
        <v>185</v>
      </c>
      <c r="F30" s="1">
        <v>33016</v>
      </c>
      <c r="G30" s="1"/>
      <c r="H30" s="16">
        <v>-17</v>
      </c>
      <c r="I30" s="1" t="s">
        <v>281</v>
      </c>
      <c r="J30" s="1" t="s">
        <v>218</v>
      </c>
      <c r="K30" s="15" t="s">
        <v>168</v>
      </c>
    </row>
    <row r="31" spans="1:11" ht="12.75">
      <c r="A31" s="8" t="s">
        <v>25</v>
      </c>
      <c r="B31" s="1">
        <v>2235244</v>
      </c>
      <c r="C31" s="1" t="s">
        <v>186</v>
      </c>
      <c r="D31" s="1" t="s">
        <v>65</v>
      </c>
      <c r="E31" s="1" t="s">
        <v>187</v>
      </c>
      <c r="F31" s="1">
        <v>33016</v>
      </c>
      <c r="G31" s="1"/>
      <c r="H31" s="16">
        <v>-440</v>
      </c>
      <c r="I31" s="1" t="s">
        <v>281</v>
      </c>
      <c r="J31" s="1" t="s">
        <v>218</v>
      </c>
      <c r="K31" s="15" t="s">
        <v>169</v>
      </c>
    </row>
    <row r="32" spans="1:11" ht="12.75">
      <c r="A32" s="8" t="s">
        <v>25</v>
      </c>
      <c r="B32" s="1">
        <v>2262241</v>
      </c>
      <c r="C32" s="1" t="s">
        <v>97</v>
      </c>
      <c r="D32" s="1" t="s">
        <v>65</v>
      </c>
      <c r="E32" s="1" t="s">
        <v>180</v>
      </c>
      <c r="F32" s="1">
        <v>33016</v>
      </c>
      <c r="G32" s="1"/>
      <c r="H32" s="16">
        <v>-26</v>
      </c>
      <c r="I32" s="1" t="s">
        <v>281</v>
      </c>
      <c r="J32" s="1" t="s">
        <v>218</v>
      </c>
      <c r="K32" s="15" t="s">
        <v>72</v>
      </c>
    </row>
    <row r="33" spans="1:11" ht="12.75">
      <c r="A33" s="8" t="s">
        <v>25</v>
      </c>
      <c r="B33" s="1">
        <v>1979796</v>
      </c>
      <c r="C33" s="1" t="s">
        <v>78</v>
      </c>
      <c r="D33" s="1" t="s">
        <v>79</v>
      </c>
      <c r="E33" s="1" t="s">
        <v>80</v>
      </c>
      <c r="F33" s="1">
        <v>33016</v>
      </c>
      <c r="G33" s="1"/>
      <c r="H33" s="16">
        <v>-252</v>
      </c>
      <c r="I33" s="1" t="s">
        <v>281</v>
      </c>
      <c r="J33" s="1" t="s">
        <v>218</v>
      </c>
      <c r="K33" s="26" t="s">
        <v>81</v>
      </c>
    </row>
    <row r="34" spans="1:11" ht="12.75">
      <c r="A34" s="31" t="s">
        <v>28</v>
      </c>
      <c r="B34" s="28">
        <v>2317322</v>
      </c>
      <c r="C34" s="28" t="s">
        <v>212</v>
      </c>
      <c r="D34" s="28" t="s">
        <v>30</v>
      </c>
      <c r="E34" s="28" t="s">
        <v>221</v>
      </c>
      <c r="F34" s="28">
        <v>33016</v>
      </c>
      <c r="G34">
        <v>89509</v>
      </c>
      <c r="H34" s="30">
        <v>-7217</v>
      </c>
      <c r="I34" s="18" t="s">
        <v>280</v>
      </c>
      <c r="J34" s="1" t="s">
        <v>223</v>
      </c>
      <c r="K34" s="27" t="s">
        <v>219</v>
      </c>
    </row>
    <row r="35" spans="1:11" ht="12.75">
      <c r="A35" s="17" t="s">
        <v>28</v>
      </c>
      <c r="B35" s="18">
        <v>2317321</v>
      </c>
      <c r="C35" s="18" t="s">
        <v>212</v>
      </c>
      <c r="D35" s="18" t="s">
        <v>30</v>
      </c>
      <c r="E35" s="18" t="s">
        <v>222</v>
      </c>
      <c r="F35" s="18">
        <v>33016</v>
      </c>
      <c r="G35" s="18">
        <v>89509</v>
      </c>
      <c r="H35" s="19">
        <v>-13259</v>
      </c>
      <c r="I35" s="18" t="s">
        <v>280</v>
      </c>
      <c r="J35" s="1" t="s">
        <v>224</v>
      </c>
      <c r="K35" s="27" t="s">
        <v>220</v>
      </c>
    </row>
    <row r="36" spans="1:11" ht="12.75">
      <c r="A36" s="17" t="s">
        <v>29</v>
      </c>
      <c r="B36" s="18">
        <v>2354127</v>
      </c>
      <c r="C36" s="18" t="s">
        <v>348</v>
      </c>
      <c r="D36" s="18" t="s">
        <v>225</v>
      </c>
      <c r="E36" s="18" t="s">
        <v>226</v>
      </c>
      <c r="F36" s="18">
        <v>33016</v>
      </c>
      <c r="G36" s="18">
        <v>27402</v>
      </c>
      <c r="H36" s="19">
        <v>-520</v>
      </c>
      <c r="I36" s="18" t="s">
        <v>281</v>
      </c>
      <c r="J36" s="18" t="s">
        <v>218</v>
      </c>
      <c r="K36" s="27" t="s">
        <v>227</v>
      </c>
    </row>
    <row r="37" spans="1:11" ht="12.75">
      <c r="A37" s="17" t="s">
        <v>28</v>
      </c>
      <c r="B37" s="1">
        <v>2388387</v>
      </c>
      <c r="C37" s="18" t="s">
        <v>228</v>
      </c>
      <c r="D37" s="18" t="s">
        <v>98</v>
      </c>
      <c r="E37" s="18" t="s">
        <v>229</v>
      </c>
      <c r="F37" s="18">
        <v>33016</v>
      </c>
      <c r="G37" s="18">
        <v>89509</v>
      </c>
      <c r="H37" s="19">
        <v>-900</v>
      </c>
      <c r="I37" s="18" t="s">
        <v>280</v>
      </c>
      <c r="J37" s="18" t="s">
        <v>230</v>
      </c>
      <c r="K37" s="27" t="s">
        <v>231</v>
      </c>
    </row>
    <row r="38" spans="1:11" ht="12.75">
      <c r="A38" s="17" t="s">
        <v>29</v>
      </c>
      <c r="B38" s="1">
        <v>2334513</v>
      </c>
      <c r="C38" s="18" t="s">
        <v>236</v>
      </c>
      <c r="D38" s="18" t="s">
        <v>58</v>
      </c>
      <c r="E38" s="18" t="s">
        <v>237</v>
      </c>
      <c r="F38" s="18">
        <v>33016</v>
      </c>
      <c r="G38" s="18">
        <v>27901</v>
      </c>
      <c r="H38" s="19">
        <v>-2276</v>
      </c>
      <c r="I38" s="18" t="s">
        <v>281</v>
      </c>
      <c r="J38" s="18" t="s">
        <v>218</v>
      </c>
      <c r="K38" s="27" t="s">
        <v>235</v>
      </c>
    </row>
    <row r="39" spans="1:11" ht="12.75">
      <c r="A39" s="17" t="s">
        <v>53</v>
      </c>
      <c r="B39" s="1">
        <v>2400463</v>
      </c>
      <c r="C39" s="18" t="s">
        <v>240</v>
      </c>
      <c r="D39" s="18" t="s">
        <v>58</v>
      </c>
      <c r="E39" s="18" t="s">
        <v>242</v>
      </c>
      <c r="F39" s="18">
        <v>33016</v>
      </c>
      <c r="G39" s="18"/>
      <c r="H39" s="19">
        <v>-33.08</v>
      </c>
      <c r="I39" s="18" t="s">
        <v>281</v>
      </c>
      <c r="J39" s="18" t="s">
        <v>218</v>
      </c>
      <c r="K39" s="27" t="s">
        <v>241</v>
      </c>
    </row>
    <row r="40" spans="1:11" ht="12.75">
      <c r="A40" s="17" t="s">
        <v>53</v>
      </c>
      <c r="B40" s="1">
        <v>2400797</v>
      </c>
      <c r="C40" s="18" t="s">
        <v>243</v>
      </c>
      <c r="D40" s="18" t="s">
        <v>58</v>
      </c>
      <c r="E40" s="18" t="s">
        <v>242</v>
      </c>
      <c r="F40" s="18">
        <v>33016</v>
      </c>
      <c r="G40" s="18"/>
      <c r="H40" s="19">
        <v>-21.83</v>
      </c>
      <c r="I40" s="18" t="s">
        <v>280</v>
      </c>
      <c r="J40" s="18" t="s">
        <v>244</v>
      </c>
      <c r="K40" s="26" t="s">
        <v>376</v>
      </c>
    </row>
    <row r="41" spans="1:11" ht="12.75">
      <c r="A41" s="17" t="s">
        <v>53</v>
      </c>
      <c r="B41" s="1">
        <v>2403752</v>
      </c>
      <c r="C41" s="18" t="s">
        <v>246</v>
      </c>
      <c r="D41" s="18" t="s">
        <v>58</v>
      </c>
      <c r="E41" s="18" t="s">
        <v>247</v>
      </c>
      <c r="F41" s="18">
        <v>33016</v>
      </c>
      <c r="G41" s="18"/>
      <c r="H41" s="19">
        <v>-57.15</v>
      </c>
      <c r="I41" s="18" t="s">
        <v>281</v>
      </c>
      <c r="J41" s="18" t="s">
        <v>218</v>
      </c>
      <c r="K41" s="27" t="s">
        <v>245</v>
      </c>
    </row>
    <row r="42" spans="1:11" ht="12.75">
      <c r="A42" s="17" t="s">
        <v>53</v>
      </c>
      <c r="B42" s="1">
        <v>2469303</v>
      </c>
      <c r="C42" s="18" t="s">
        <v>261</v>
      </c>
      <c r="D42" s="18" t="s">
        <v>58</v>
      </c>
      <c r="E42" s="18" t="s">
        <v>260</v>
      </c>
      <c r="F42" s="18">
        <v>33016</v>
      </c>
      <c r="G42" s="1"/>
      <c r="H42" s="19">
        <v>-220.33</v>
      </c>
      <c r="I42" s="18" t="s">
        <v>281</v>
      </c>
      <c r="J42" s="18" t="s">
        <v>259</v>
      </c>
      <c r="K42" s="27" t="s">
        <v>258</v>
      </c>
    </row>
    <row r="43" spans="1:11" ht="12.75">
      <c r="A43" s="17" t="s">
        <v>29</v>
      </c>
      <c r="B43">
        <v>2470882</v>
      </c>
      <c r="C43" s="18" t="s">
        <v>264</v>
      </c>
      <c r="D43" s="18" t="s">
        <v>225</v>
      </c>
      <c r="E43" s="18" t="s">
        <v>263</v>
      </c>
      <c r="F43" s="18">
        <v>33016</v>
      </c>
      <c r="G43" s="37">
        <v>27402</v>
      </c>
      <c r="H43" s="19">
        <v>-800</v>
      </c>
      <c r="I43" s="18" t="s">
        <v>281</v>
      </c>
      <c r="J43" s="18" t="s">
        <v>218</v>
      </c>
      <c r="K43" s="27" t="s">
        <v>268</v>
      </c>
    </row>
    <row r="44" spans="1:11" ht="12.75">
      <c r="A44" s="17" t="s">
        <v>29</v>
      </c>
      <c r="B44" s="1">
        <v>2475837</v>
      </c>
      <c r="C44" s="18" t="s">
        <v>266</v>
      </c>
      <c r="D44" s="18" t="s">
        <v>225</v>
      </c>
      <c r="E44" s="18" t="s">
        <v>267</v>
      </c>
      <c r="F44" s="18">
        <v>33016</v>
      </c>
      <c r="G44" s="18">
        <v>27402</v>
      </c>
      <c r="H44" s="19">
        <v>-1000</v>
      </c>
      <c r="I44" s="18" t="s">
        <v>281</v>
      </c>
      <c r="J44" s="18" t="s">
        <v>218</v>
      </c>
      <c r="K44" s="27" t="s">
        <v>265</v>
      </c>
    </row>
    <row r="45" spans="1:11" ht="12.75">
      <c r="A45" s="17" t="s">
        <v>53</v>
      </c>
      <c r="B45" s="1">
        <v>2480228</v>
      </c>
      <c r="C45" s="18" t="s">
        <v>276</v>
      </c>
      <c r="D45" s="18" t="s">
        <v>58</v>
      </c>
      <c r="E45" s="18" t="s">
        <v>277</v>
      </c>
      <c r="F45" s="18">
        <v>33016</v>
      </c>
      <c r="G45" s="18"/>
      <c r="H45" s="19">
        <v>-160.45</v>
      </c>
      <c r="I45" s="18" t="s">
        <v>281</v>
      </c>
      <c r="J45" s="18" t="s">
        <v>259</v>
      </c>
      <c r="K45" s="27" t="s">
        <v>275</v>
      </c>
    </row>
    <row r="46" spans="1:11" ht="12.75">
      <c r="A46" s="1" t="s">
        <v>28</v>
      </c>
      <c r="B46" s="67">
        <v>2481905</v>
      </c>
      <c r="C46" s="18" t="s">
        <v>322</v>
      </c>
      <c r="D46" s="18" t="s">
        <v>98</v>
      </c>
      <c r="E46" s="66" t="s">
        <v>323</v>
      </c>
      <c r="F46" s="18">
        <v>33016</v>
      </c>
      <c r="G46" s="18">
        <v>89509</v>
      </c>
      <c r="H46" s="19">
        <v>-7104.75</v>
      </c>
      <c r="I46" s="18" t="s">
        <v>280</v>
      </c>
      <c r="J46" s="18" t="s">
        <v>324</v>
      </c>
      <c r="K46" s="27" t="s">
        <v>374</v>
      </c>
    </row>
    <row r="47" spans="1:11" ht="25.5">
      <c r="A47" s="17" t="s">
        <v>28</v>
      </c>
      <c r="B47" s="1">
        <v>2542395</v>
      </c>
      <c r="C47" s="18" t="s">
        <v>334</v>
      </c>
      <c r="D47" s="18" t="s">
        <v>98</v>
      </c>
      <c r="E47" s="69" t="s">
        <v>335</v>
      </c>
      <c r="F47" s="18">
        <v>33016</v>
      </c>
      <c r="G47" s="18">
        <v>89509</v>
      </c>
      <c r="H47" s="19">
        <v>-6649</v>
      </c>
      <c r="I47" s="18" t="s">
        <v>281</v>
      </c>
      <c r="J47" s="18" t="s">
        <v>336</v>
      </c>
      <c r="K47" s="27" t="s">
        <v>375</v>
      </c>
    </row>
    <row r="48" spans="1:11" ht="12.75">
      <c r="A48" s="17" t="s">
        <v>28</v>
      </c>
      <c r="B48" s="1">
        <v>2603461</v>
      </c>
      <c r="C48" s="18" t="s">
        <v>378</v>
      </c>
      <c r="D48" s="18" t="s">
        <v>94</v>
      </c>
      <c r="E48" s="18" t="s">
        <v>379</v>
      </c>
      <c r="F48" s="18" t="s">
        <v>351</v>
      </c>
      <c r="G48" s="18">
        <v>89509</v>
      </c>
      <c r="H48" s="19">
        <v>-207</v>
      </c>
      <c r="I48" s="18" t="s">
        <v>281</v>
      </c>
      <c r="J48" s="18" t="s">
        <v>380</v>
      </c>
      <c r="K48" s="27" t="s">
        <v>381</v>
      </c>
    </row>
    <row r="49" spans="1:11" s="97" customFormat="1" ht="12.75">
      <c r="A49" s="95" t="s">
        <v>28</v>
      </c>
      <c r="B49" s="95">
        <v>2604484</v>
      </c>
      <c r="C49" s="95" t="s">
        <v>382</v>
      </c>
      <c r="D49" s="95" t="s">
        <v>94</v>
      </c>
      <c r="E49" s="95" t="s">
        <v>379</v>
      </c>
      <c r="F49" s="95" t="s">
        <v>351</v>
      </c>
      <c r="G49" s="95">
        <v>89509</v>
      </c>
      <c r="H49" s="96">
        <v>-121</v>
      </c>
      <c r="I49" s="95" t="s">
        <v>281</v>
      </c>
      <c r="J49" s="95" t="s">
        <v>380</v>
      </c>
      <c r="K49" s="98" t="s">
        <v>383</v>
      </c>
    </row>
    <row r="50" spans="1:11" s="45" customFormat="1" ht="12.75">
      <c r="A50" s="95" t="s">
        <v>25</v>
      </c>
      <c r="B50" s="95">
        <v>2621240</v>
      </c>
      <c r="C50" s="95" t="s">
        <v>393</v>
      </c>
      <c r="D50" s="95" t="s">
        <v>225</v>
      </c>
      <c r="E50" s="95" t="s">
        <v>394</v>
      </c>
      <c r="F50" s="95" t="s">
        <v>351</v>
      </c>
      <c r="G50" s="95">
        <v>89509</v>
      </c>
      <c r="H50" s="96">
        <v>-3120</v>
      </c>
      <c r="I50" s="95" t="s">
        <v>281</v>
      </c>
      <c r="J50" s="95" t="s">
        <v>395</v>
      </c>
      <c r="K50" s="129" t="s">
        <v>392</v>
      </c>
    </row>
    <row r="51" spans="1:11" ht="13.5" thickBot="1">
      <c r="A51" s="21" t="s">
        <v>31</v>
      </c>
      <c r="B51" s="35"/>
      <c r="C51" s="22"/>
      <c r="D51" s="22"/>
      <c r="E51" s="22"/>
      <c r="F51" s="22"/>
      <c r="G51" s="22"/>
      <c r="H51" s="23">
        <f>SUM(H17:H50)</f>
        <v>-67608.9</v>
      </c>
      <c r="I51" s="22"/>
      <c r="J51" s="22"/>
      <c r="K51" s="24"/>
    </row>
    <row r="52" spans="1:8" ht="12.75">
      <c r="A52" s="31" t="s">
        <v>283</v>
      </c>
      <c r="H52" s="38">
        <f>SUM(H17:H33,H36,H38:H39,H41:H49)/4</f>
        <v>-10772.767500000002</v>
      </c>
    </row>
    <row r="53" spans="1:11" ht="12.75">
      <c r="A53" s="17" t="s">
        <v>300</v>
      </c>
      <c r="B53" s="18"/>
      <c r="C53" s="18"/>
      <c r="D53" s="18"/>
      <c r="E53" s="18"/>
      <c r="F53" s="18"/>
      <c r="G53" s="18"/>
      <c r="H53" s="19">
        <f>SUM(H17:H33,H36,H38:H39,H41:H47)/20</f>
        <v>-2138.1535000000003</v>
      </c>
      <c r="I53" s="18"/>
      <c r="J53" s="18"/>
      <c r="K53" s="27"/>
    </row>
    <row r="56" spans="1:2" ht="12.75">
      <c r="A56" t="s">
        <v>377</v>
      </c>
      <c r="B56" s="38">
        <f>SUM(H37,H39:H47)</f>
        <v>-16946.59</v>
      </c>
    </row>
  </sheetData>
  <mergeCells count="15">
    <mergeCell ref="A1:I1"/>
    <mergeCell ref="B2:K2"/>
    <mergeCell ref="B3:K3"/>
    <mergeCell ref="B4:K4"/>
    <mergeCell ref="B5:K5"/>
    <mergeCell ref="B6:K6"/>
    <mergeCell ref="B7:K7"/>
    <mergeCell ref="B8:K8"/>
    <mergeCell ref="B13:K13"/>
    <mergeCell ref="B14:K14"/>
    <mergeCell ref="A15:I15"/>
    <mergeCell ref="B9:K9"/>
    <mergeCell ref="A10:I10"/>
    <mergeCell ref="B11:K11"/>
    <mergeCell ref="B12:K12"/>
  </mergeCells>
  <hyperlinks>
    <hyperlink ref="K33" r:id="rId1" display="https://edh.cern.ch/Document/DAI/1979796  "/>
    <hyperlink ref="K17" r:id="rId2" display="https://edh.cern.ch/Document/DAI/2145094 "/>
    <hyperlink ref="K18" r:id="rId3" display="https://edh.cern.ch/Document/DAI/2181516 "/>
    <hyperlink ref="K19" r:id="rId4" display="https://edh.cern.ch/Document/DAI/2184519 "/>
    <hyperlink ref="K20" r:id="rId5" display="https://edh.cern.ch/Document/DAI/2186161 "/>
    <hyperlink ref="K21" r:id="rId6" display="https://edh.cern.ch/Document/MAG/2186728 "/>
    <hyperlink ref="K22" r:id="rId7" display="https://edh.cern.ch/Document/MAG/2186883 "/>
    <hyperlink ref="K23" r:id="rId8" display="https://edh.cern.ch/Document/DAI/2187225 "/>
    <hyperlink ref="K24" r:id="rId9" display="https://edh.cern.ch/Document/MAG/2187443 "/>
    <hyperlink ref="K25" r:id="rId10" display="https://edh.cern.ch/Document/DAI/2187907 "/>
    <hyperlink ref="K26" r:id="rId11" display="https://edh.cern.ch/Document/DAI/2187963 "/>
    <hyperlink ref="K27" r:id="rId12" display="https://edh.cern.ch/Document/DAI/2188154 "/>
    <hyperlink ref="K28" r:id="rId13" display="https://edh.cern.ch/Document/DAI/2188575 "/>
    <hyperlink ref="K29" r:id="rId14" display="https://edh.cern.ch/Document/MAG/2188693 "/>
    <hyperlink ref="K30" r:id="rId15" display="https://edh.cern.ch/Document/DAI/2229188 "/>
    <hyperlink ref="K31" r:id="rId16" display="https://edh.cern.ch/Document/DAI/2235244 "/>
    <hyperlink ref="K32" r:id="rId17" display="https://edh.cern.ch/Document/DAI/2262241"/>
    <hyperlink ref="K35" r:id="rId18" display="https://edh.cern.ch/Document/JOB/2317321 "/>
    <hyperlink ref="K34" r:id="rId19" display="https://edh.cern.ch/Document/JOB/2317322"/>
    <hyperlink ref="K37" r:id="rId20" display="https://edh.cern.ch/Document/JOB/2388387"/>
    <hyperlink ref="K46" r:id="rId21" display="https://edh.cern.ch/Document/JOB/2481905 "/>
    <hyperlink ref="K47" r:id="rId22" display="https://edh.cern.ch/Document/JOB/2542395 "/>
    <hyperlink ref="K40" r:id="rId23" display="https://edh.cern.ch/Document/MAG/2400797 "/>
    <hyperlink ref="K48" r:id="rId24" display="https://edh.cern.ch/Document/JOB/2603461 "/>
    <hyperlink ref="K49" r:id="rId25" display="https://edh.cern.ch/Document/JOB/2604484 "/>
  </hyperlinks>
  <printOptions/>
  <pageMargins left="0.75" right="0.75" top="1" bottom="1" header="0.5" footer="0.5"/>
  <pageSetup horizontalDpi="600" verticalDpi="600" orientation="landscape" paperSize="9" scale="50" r:id="rId2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E1">
      <selection activeCell="H35" sqref="H35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32" t="s">
        <v>253</v>
      </c>
      <c r="B5" s="104" t="s">
        <v>270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3.5" thickBot="1">
      <c r="A6" s="108"/>
      <c r="B6" s="108"/>
      <c r="C6" s="108"/>
      <c r="D6" s="108"/>
      <c r="E6" s="108"/>
      <c r="F6" s="108"/>
      <c r="G6" s="108"/>
      <c r="H6" s="108"/>
      <c r="I6" s="108"/>
      <c r="J6" s="10"/>
      <c r="K6" s="10"/>
    </row>
    <row r="7" spans="1:11" ht="12.75">
      <c r="A7" s="7" t="s">
        <v>11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2.75">
      <c r="A8" s="8" t="s">
        <v>254</v>
      </c>
      <c r="B8" s="109" t="s">
        <v>43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>
      <c r="A9" s="8" t="s">
        <v>255</v>
      </c>
      <c r="B9" s="109" t="s">
        <v>257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3.5" thickBot="1">
      <c r="A10" s="9" t="s">
        <v>256</v>
      </c>
      <c r="B10" s="109" t="s">
        <v>44</v>
      </c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2.75">
      <c r="A11" s="108"/>
      <c r="B11" s="108"/>
      <c r="C11" s="108"/>
      <c r="D11" s="108"/>
      <c r="E11" s="108"/>
      <c r="F11" s="108"/>
      <c r="G11" s="108"/>
      <c r="H11" s="108"/>
      <c r="I11" s="108"/>
      <c r="J11" s="10"/>
      <c r="K11" s="10"/>
    </row>
    <row r="12" spans="1:11" ht="12.75">
      <c r="A12" s="32" t="s">
        <v>15</v>
      </c>
      <c r="B12" s="1" t="s">
        <v>16</v>
      </c>
      <c r="C12" s="1" t="s">
        <v>17</v>
      </c>
      <c r="D12" s="32" t="s">
        <v>26</v>
      </c>
      <c r="E12" s="32" t="s">
        <v>22</v>
      </c>
      <c r="F12" s="1" t="s">
        <v>18</v>
      </c>
      <c r="G12" s="1" t="s">
        <v>19</v>
      </c>
      <c r="H12" s="1" t="s">
        <v>20</v>
      </c>
      <c r="I12" s="1" t="s">
        <v>21</v>
      </c>
      <c r="J12" s="32" t="s">
        <v>23</v>
      </c>
      <c r="K12" s="1" t="s">
        <v>24</v>
      </c>
    </row>
    <row r="13" spans="1:11" ht="12.75">
      <c r="A13" s="1" t="s">
        <v>53</v>
      </c>
      <c r="B13">
        <v>2454455</v>
      </c>
      <c r="C13" s="1" t="s">
        <v>271</v>
      </c>
      <c r="D13" s="1" t="s">
        <v>272</v>
      </c>
      <c r="E13" s="1" t="s">
        <v>273</v>
      </c>
      <c r="F13" s="1">
        <v>33016</v>
      </c>
      <c r="G13" s="1"/>
      <c r="H13" s="16">
        <v>-385.8</v>
      </c>
      <c r="I13" s="1"/>
      <c r="J13" s="1" t="s">
        <v>274</v>
      </c>
      <c r="K13" s="33" t="s">
        <v>269</v>
      </c>
    </row>
    <row r="14" spans="1:11" ht="12.75">
      <c r="A14" s="1"/>
      <c r="B14" s="1"/>
      <c r="C14" s="1"/>
      <c r="D14" s="1"/>
      <c r="E14" s="1"/>
      <c r="F14" s="1"/>
      <c r="G14" s="1"/>
      <c r="H14" s="16"/>
      <c r="I14" s="1"/>
      <c r="J14" s="61"/>
      <c r="K14" s="33"/>
    </row>
    <row r="15" spans="1:11" ht="12.75">
      <c r="A15" s="1"/>
      <c r="B15" s="1"/>
      <c r="C15" s="1"/>
      <c r="D15" s="1"/>
      <c r="E15" s="1"/>
      <c r="F15" s="1"/>
      <c r="G15" s="1"/>
      <c r="H15" s="16"/>
      <c r="I15" s="1"/>
      <c r="J15" s="61"/>
      <c r="K15" s="33"/>
    </row>
    <row r="16" spans="1:11" ht="12.75">
      <c r="A16" s="1"/>
      <c r="B16" s="1"/>
      <c r="C16" s="1"/>
      <c r="D16" s="1"/>
      <c r="E16" s="1"/>
      <c r="F16" s="1"/>
      <c r="G16" s="1"/>
      <c r="H16" s="16"/>
      <c r="I16" s="1"/>
      <c r="J16" s="1"/>
      <c r="K16" s="33"/>
    </row>
    <row r="17" spans="1:11" ht="12.75">
      <c r="A17" s="1"/>
      <c r="B17" s="1"/>
      <c r="C17" s="1"/>
      <c r="D17" s="1"/>
      <c r="E17" s="1"/>
      <c r="F17" s="1"/>
      <c r="G17" s="1"/>
      <c r="H17" s="16"/>
      <c r="I17" s="1"/>
      <c r="J17" s="1"/>
      <c r="K17" s="33"/>
    </row>
    <row r="18" spans="1:11" ht="12.75">
      <c r="A18" s="1"/>
      <c r="B18" s="1"/>
      <c r="C18" s="1"/>
      <c r="D18" s="1"/>
      <c r="E18" s="1"/>
      <c r="F18" s="1"/>
      <c r="G18" s="1"/>
      <c r="H18" s="16"/>
      <c r="I18" s="1"/>
      <c r="J18" s="1"/>
      <c r="K18" s="33"/>
    </row>
    <row r="19" spans="1:11" ht="12.75">
      <c r="A19" s="1"/>
      <c r="B19" s="1"/>
      <c r="C19" s="1"/>
      <c r="D19" s="1"/>
      <c r="E19" s="1"/>
      <c r="F19" s="1"/>
      <c r="G19" s="1"/>
      <c r="H19" s="16"/>
      <c r="I19" s="1"/>
      <c r="J19" s="1"/>
      <c r="K19" s="33"/>
    </row>
    <row r="20" spans="1:11" ht="12.75">
      <c r="A20" s="1"/>
      <c r="B20" s="1"/>
      <c r="C20" s="1"/>
      <c r="D20" s="1"/>
      <c r="E20" s="1"/>
      <c r="F20" s="1"/>
      <c r="G20" s="1"/>
      <c r="H20" s="16"/>
      <c r="I20" s="1"/>
      <c r="J20" s="1"/>
      <c r="K20" s="33"/>
    </row>
    <row r="21" spans="1:11" ht="12.75">
      <c r="A21" s="1"/>
      <c r="B21" s="1"/>
      <c r="C21" s="1"/>
      <c r="D21" s="1"/>
      <c r="E21" s="1"/>
      <c r="F21" s="1"/>
      <c r="G21" s="1"/>
      <c r="H21" s="16"/>
      <c r="I21" s="1"/>
      <c r="J21" s="1"/>
      <c r="K21" s="33"/>
    </row>
    <row r="22" spans="1:11" ht="12.75">
      <c r="A22" s="1"/>
      <c r="B22" s="1"/>
      <c r="C22" s="1"/>
      <c r="D22" s="1"/>
      <c r="E22" s="1"/>
      <c r="F22" s="1"/>
      <c r="G22" s="1"/>
      <c r="H22" s="16"/>
      <c r="I22" s="1"/>
      <c r="J22" s="1"/>
      <c r="K22" s="33"/>
    </row>
    <row r="23" spans="1:11" ht="12.75">
      <c r="A23" s="1"/>
      <c r="B23" s="1"/>
      <c r="C23" s="1"/>
      <c r="D23" s="1"/>
      <c r="E23" s="1"/>
      <c r="F23" s="1"/>
      <c r="G23" s="1"/>
      <c r="H23" s="16"/>
      <c r="I23" s="1"/>
      <c r="J23" s="1"/>
      <c r="K23" s="33"/>
    </row>
    <row r="24" spans="1:11" ht="12.75">
      <c r="A24" s="1"/>
      <c r="B24" s="1"/>
      <c r="C24" s="1"/>
      <c r="D24" s="1"/>
      <c r="E24" s="1"/>
      <c r="F24" s="1"/>
      <c r="G24" s="1"/>
      <c r="H24" s="16"/>
      <c r="I24" s="1"/>
      <c r="J24" s="1"/>
      <c r="K24" s="33"/>
    </row>
    <row r="25" spans="1:11" ht="12.75">
      <c r="A25" s="1"/>
      <c r="B25" s="1"/>
      <c r="C25" s="1"/>
      <c r="D25" s="1"/>
      <c r="E25" s="1"/>
      <c r="F25" s="1"/>
      <c r="G25" s="1"/>
      <c r="H25" s="16"/>
      <c r="I25" s="1"/>
      <c r="J25" s="1"/>
      <c r="K25" s="33"/>
    </row>
    <row r="26" spans="1:11" ht="12.75">
      <c r="A26" s="1"/>
      <c r="B26" s="1"/>
      <c r="C26" s="1"/>
      <c r="D26" s="1"/>
      <c r="E26" s="1"/>
      <c r="F26" s="1"/>
      <c r="G26" s="1"/>
      <c r="H26" s="16"/>
      <c r="I26" s="1"/>
      <c r="J26" s="1"/>
      <c r="K26" s="33"/>
    </row>
    <row r="27" spans="1:11" ht="12.75">
      <c r="A27" s="1"/>
      <c r="B27" s="1"/>
      <c r="C27" s="1"/>
      <c r="D27" s="1"/>
      <c r="E27" s="1"/>
      <c r="F27" s="1"/>
      <c r="G27" s="1"/>
      <c r="H27" s="16"/>
      <c r="I27" s="1"/>
      <c r="J27" s="1"/>
      <c r="K27" s="33"/>
    </row>
    <row r="28" spans="1:11" ht="12.75">
      <c r="A28" s="1"/>
      <c r="B28" s="1"/>
      <c r="C28" s="1"/>
      <c r="D28" s="1"/>
      <c r="E28" s="1"/>
      <c r="F28" s="1"/>
      <c r="G28" s="1"/>
      <c r="H28" s="16"/>
      <c r="I28" s="1"/>
      <c r="J28" s="1"/>
      <c r="K28" s="33"/>
    </row>
    <row r="29" spans="1:11" ht="12.75">
      <c r="A29" s="1"/>
      <c r="B29" s="1"/>
      <c r="C29" s="1"/>
      <c r="D29" s="1"/>
      <c r="E29" s="1"/>
      <c r="F29" s="1"/>
      <c r="G29" s="1"/>
      <c r="H29" s="16"/>
      <c r="I29" s="16"/>
      <c r="J29" s="1"/>
      <c r="K29" s="33"/>
    </row>
    <row r="30" spans="1:11" ht="12.75">
      <c r="A30" s="32"/>
      <c r="B30" s="32"/>
      <c r="C30" s="32"/>
      <c r="D30" s="32"/>
      <c r="E30" s="32"/>
      <c r="F30" s="32"/>
      <c r="G30" s="1"/>
      <c r="H30" s="34"/>
      <c r="I30" s="1"/>
      <c r="J30" s="1"/>
      <c r="K30" s="33"/>
    </row>
    <row r="31" spans="1:11" ht="12.75">
      <c r="A31" s="1"/>
      <c r="B31" s="1"/>
      <c r="C31" s="1"/>
      <c r="D31" s="1"/>
      <c r="E31" s="1"/>
      <c r="F31" s="1"/>
      <c r="G31" s="1"/>
      <c r="H31" s="16"/>
      <c r="I31" s="1"/>
      <c r="J31" s="1"/>
      <c r="K31" s="33"/>
    </row>
    <row r="32" spans="1:11" ht="12.75">
      <c r="A32" s="1"/>
      <c r="B32" s="1"/>
      <c r="C32" s="1"/>
      <c r="D32" s="1"/>
      <c r="E32" s="1"/>
      <c r="F32" s="1"/>
      <c r="G32" s="1"/>
      <c r="H32" s="16"/>
      <c r="I32" s="1"/>
      <c r="J32" s="1"/>
      <c r="K32" s="33"/>
    </row>
    <row r="33" spans="1:11" ht="12.75">
      <c r="A33" s="1"/>
      <c r="B33" s="1"/>
      <c r="C33" s="1"/>
      <c r="D33" s="1"/>
      <c r="E33" s="1"/>
      <c r="F33" s="1"/>
      <c r="G33" s="1"/>
      <c r="H33" s="16"/>
      <c r="I33" s="1"/>
      <c r="J33" s="1"/>
      <c r="K33" s="33"/>
    </row>
    <row r="34" spans="1:11" ht="12.75">
      <c r="A34" s="1"/>
      <c r="B34" s="1"/>
      <c r="C34" s="1"/>
      <c r="D34" s="1"/>
      <c r="E34" s="1"/>
      <c r="F34" s="1"/>
      <c r="G34" s="1"/>
      <c r="H34" s="16"/>
      <c r="I34" s="1"/>
      <c r="J34" s="1"/>
      <c r="K34" s="33"/>
    </row>
    <row r="35" spans="1:11" ht="12.75">
      <c r="A35" s="1"/>
      <c r="B35" s="1"/>
      <c r="C35" s="1"/>
      <c r="D35" s="1"/>
      <c r="E35" s="1"/>
      <c r="F35" s="1"/>
      <c r="G35" s="1"/>
      <c r="H35" s="16"/>
      <c r="I35" s="1"/>
      <c r="J35" s="1"/>
      <c r="K35" s="33"/>
    </row>
    <row r="36" spans="1:11" ht="12.75">
      <c r="A36" s="1"/>
      <c r="B36" s="1"/>
      <c r="C36" s="1"/>
      <c r="D36" s="1"/>
      <c r="E36" s="1"/>
      <c r="F36" s="1"/>
      <c r="G36" s="1"/>
      <c r="H36" s="16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6"/>
      <c r="I37" s="1"/>
      <c r="J37" s="1"/>
      <c r="K37" s="33"/>
    </row>
    <row r="38" spans="1:11" ht="12.75">
      <c r="A38" s="1"/>
      <c r="B38" s="1"/>
      <c r="C38" s="1"/>
      <c r="D38" s="1"/>
      <c r="E38" s="1"/>
      <c r="F38" s="1"/>
      <c r="G38" s="1"/>
      <c r="H38" s="16"/>
      <c r="I38" s="1"/>
      <c r="J38" s="1"/>
      <c r="K38" s="33"/>
    </row>
    <row r="39" spans="1:11" ht="12.75">
      <c r="A39" s="35" t="s">
        <v>31</v>
      </c>
      <c r="B39" s="35"/>
      <c r="C39" s="35"/>
      <c r="D39" s="35"/>
      <c r="E39" s="35"/>
      <c r="F39" s="35"/>
      <c r="G39" s="35"/>
      <c r="H39" s="36">
        <f>SUM(H13:H38)</f>
        <v>-385.8</v>
      </c>
      <c r="I39" s="35"/>
      <c r="J39" s="35"/>
      <c r="K39" s="35"/>
    </row>
    <row r="40" spans="1:8" s="63" customFormat="1" ht="12.75">
      <c r="A40" s="62" t="s">
        <v>299</v>
      </c>
      <c r="H40" s="64">
        <f>SUM(H13)/4</f>
        <v>-96.45</v>
      </c>
    </row>
    <row r="41" spans="1:8" s="63" customFormat="1" ht="12.75">
      <c r="A41" s="62" t="s">
        <v>320</v>
      </c>
      <c r="H41" s="64">
        <f>SUM(H13)/40</f>
        <v>-9.645</v>
      </c>
    </row>
  </sheetData>
  <mergeCells count="11">
    <mergeCell ref="B9:K9"/>
    <mergeCell ref="B10:K10"/>
    <mergeCell ref="A11:I11"/>
    <mergeCell ref="B5:K5"/>
    <mergeCell ref="A6:I6"/>
    <mergeCell ref="B7:K7"/>
    <mergeCell ref="B8:K8"/>
    <mergeCell ref="A1:I1"/>
    <mergeCell ref="B2:K2"/>
    <mergeCell ref="B3:K3"/>
    <mergeCell ref="B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60" zoomScaleNormal="75" workbookViewId="0" topLeftCell="A1">
      <selection activeCell="B46" sqref="B46"/>
    </sheetView>
  </sheetViews>
  <sheetFormatPr defaultColWidth="9.140625" defaultRowHeight="12.75"/>
  <cols>
    <col min="1" max="1" width="23.140625" style="0" customWidth="1"/>
    <col min="2" max="3" width="15.421875" style="0" customWidth="1"/>
    <col min="4" max="4" width="15.7109375" style="0" customWidth="1"/>
    <col min="5" max="5" width="34.140625" style="0" customWidth="1"/>
    <col min="6" max="8" width="14.7109375" style="0" customWidth="1"/>
    <col min="9" max="9" width="18.00390625" style="0" customWidth="1"/>
    <col min="10" max="10" width="29.8515625" style="0" customWidth="1"/>
    <col min="11" max="11" width="44.7109375" style="0" customWidth="1"/>
    <col min="12" max="16384" width="23.140625" style="0" customWidth="1"/>
  </cols>
  <sheetData>
    <row r="1" spans="1:11" ht="13.5" thickBot="1">
      <c r="A1" s="103"/>
      <c r="B1" s="103"/>
      <c r="C1" s="103"/>
      <c r="D1" s="103"/>
      <c r="E1" s="103"/>
      <c r="F1" s="103"/>
      <c r="G1" s="103"/>
      <c r="H1" s="103"/>
      <c r="I1" s="103"/>
      <c r="J1" s="10"/>
      <c r="K1" s="10"/>
    </row>
    <row r="2" spans="1:11" ht="12.75">
      <c r="A2" s="3" t="s">
        <v>0</v>
      </c>
      <c r="B2" s="104" t="s">
        <v>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 t="s">
        <v>1</v>
      </c>
      <c r="B3" s="104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4" t="s">
        <v>6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32" t="s">
        <v>253</v>
      </c>
      <c r="B5" s="104" t="s">
        <v>270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3.5" thickBot="1">
      <c r="A6" s="108"/>
      <c r="B6" s="108"/>
      <c r="C6" s="108"/>
      <c r="D6" s="108"/>
      <c r="E6" s="108"/>
      <c r="F6" s="108"/>
      <c r="G6" s="108"/>
      <c r="H6" s="108"/>
      <c r="I6" s="108"/>
      <c r="J6" s="10"/>
      <c r="K6" s="10"/>
    </row>
    <row r="7" spans="1:11" ht="12.75">
      <c r="A7" s="7" t="s">
        <v>11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2.75">
      <c r="A8" s="8" t="s">
        <v>254</v>
      </c>
      <c r="B8" s="109" t="s">
        <v>43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>
      <c r="A9" s="8" t="s">
        <v>255</v>
      </c>
      <c r="B9" s="109" t="s">
        <v>257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3.5" thickBot="1">
      <c r="A10" s="9" t="s">
        <v>256</v>
      </c>
      <c r="B10" s="109" t="s">
        <v>44</v>
      </c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2.75">
      <c r="A11" s="108"/>
      <c r="B11" s="108"/>
      <c r="C11" s="108"/>
      <c r="D11" s="108"/>
      <c r="E11" s="108"/>
      <c r="F11" s="108"/>
      <c r="G11" s="108"/>
      <c r="H11" s="108"/>
      <c r="I11" s="108"/>
      <c r="J11" s="10"/>
      <c r="K11" s="10"/>
    </row>
    <row r="12" spans="1:11" ht="12.75">
      <c r="A12" s="32" t="s">
        <v>15</v>
      </c>
      <c r="B12" s="1" t="s">
        <v>16</v>
      </c>
      <c r="C12" s="1" t="s">
        <v>17</v>
      </c>
      <c r="D12" s="32" t="s">
        <v>26</v>
      </c>
      <c r="E12" s="32" t="s">
        <v>22</v>
      </c>
      <c r="F12" s="1" t="s">
        <v>18</v>
      </c>
      <c r="G12" s="1" t="s">
        <v>19</v>
      </c>
      <c r="H12" s="1" t="s">
        <v>20</v>
      </c>
      <c r="I12" s="1" t="s">
        <v>21</v>
      </c>
      <c r="J12" s="32" t="s">
        <v>23</v>
      </c>
      <c r="K12" s="1" t="s">
        <v>24</v>
      </c>
    </row>
    <row r="13" spans="1:11" ht="12.75">
      <c r="A13" s="1" t="s">
        <v>25</v>
      </c>
      <c r="B13" s="1">
        <v>2465767</v>
      </c>
      <c r="C13" s="1" t="s">
        <v>311</v>
      </c>
      <c r="D13" s="1" t="s">
        <v>313</v>
      </c>
      <c r="E13" s="1" t="s">
        <v>314</v>
      </c>
      <c r="F13" s="1">
        <v>33016</v>
      </c>
      <c r="G13" s="1"/>
      <c r="H13" s="16">
        <v>-6145</v>
      </c>
      <c r="I13" s="1"/>
      <c r="J13" s="61" t="s">
        <v>312</v>
      </c>
      <c r="K13" s="33" t="s">
        <v>309</v>
      </c>
    </row>
    <row r="14" spans="1:11" ht="12.75">
      <c r="A14" s="1" t="s">
        <v>25</v>
      </c>
      <c r="B14" s="1">
        <v>2465768</v>
      </c>
      <c r="C14" s="1" t="s">
        <v>311</v>
      </c>
      <c r="D14" s="1" t="s">
        <v>313</v>
      </c>
      <c r="E14" s="1" t="s">
        <v>315</v>
      </c>
      <c r="F14" s="1">
        <v>33016</v>
      </c>
      <c r="G14" s="1"/>
      <c r="H14" s="16">
        <v>-3460.7</v>
      </c>
      <c r="I14" s="1"/>
      <c r="J14" s="61" t="s">
        <v>316</v>
      </c>
      <c r="K14" s="33" t="s">
        <v>310</v>
      </c>
    </row>
    <row r="15" spans="1:11" s="40" customFormat="1" ht="12.75">
      <c r="A15" s="39" t="s">
        <v>29</v>
      </c>
      <c r="B15" s="39" t="s">
        <v>278</v>
      </c>
      <c r="C15" s="39" t="s">
        <v>278</v>
      </c>
      <c r="D15" s="39" t="s">
        <v>317</v>
      </c>
      <c r="E15" s="39" t="s">
        <v>318</v>
      </c>
      <c r="F15" s="39">
        <v>33016</v>
      </c>
      <c r="G15" s="39"/>
      <c r="H15" s="46">
        <v>-3360</v>
      </c>
      <c r="I15" s="39"/>
      <c r="J15" s="39" t="s">
        <v>319</v>
      </c>
      <c r="K15" s="65" t="s">
        <v>278</v>
      </c>
    </row>
    <row r="16" spans="1:11" s="40" customFormat="1" ht="12.75">
      <c r="A16" s="70" t="s">
        <v>25</v>
      </c>
      <c r="B16" s="70">
        <v>2487216</v>
      </c>
      <c r="C16" s="70" t="s">
        <v>345</v>
      </c>
      <c r="D16" s="70" t="s">
        <v>346</v>
      </c>
      <c r="E16" s="70" t="s">
        <v>343</v>
      </c>
      <c r="F16" s="70">
        <v>27901</v>
      </c>
      <c r="G16" s="70"/>
      <c r="H16" s="71">
        <v>0</v>
      </c>
      <c r="I16" s="70"/>
      <c r="J16" s="70" t="s">
        <v>344</v>
      </c>
      <c r="K16" s="33" t="s">
        <v>347</v>
      </c>
    </row>
    <row r="17" spans="1:11" s="40" customFormat="1" ht="12.75">
      <c r="A17" s="73"/>
      <c r="B17" s="73"/>
      <c r="C17" s="73"/>
      <c r="D17" s="73"/>
      <c r="E17" s="73"/>
      <c r="F17" s="73"/>
      <c r="G17" s="73"/>
      <c r="H17" s="74"/>
      <c r="I17" s="73"/>
      <c r="J17" s="73"/>
      <c r="K17" s="72"/>
    </row>
    <row r="18" spans="1:11" s="40" customFormat="1" ht="12.75">
      <c r="A18" s="39"/>
      <c r="B18" s="39"/>
      <c r="C18" s="39"/>
      <c r="D18" s="39"/>
      <c r="E18" s="39"/>
      <c r="F18" s="39"/>
      <c r="G18" s="39"/>
      <c r="H18" s="46"/>
      <c r="I18" s="39"/>
      <c r="J18" s="39"/>
      <c r="K18" s="65"/>
    </row>
    <row r="19" spans="1:11" ht="12.75">
      <c r="A19" s="1"/>
      <c r="B19" s="1"/>
      <c r="C19" s="1"/>
      <c r="D19" s="1"/>
      <c r="E19" s="1"/>
      <c r="F19" s="1"/>
      <c r="G19" s="1"/>
      <c r="H19" s="16"/>
      <c r="I19" s="1"/>
      <c r="J19" s="1"/>
      <c r="K19" s="33"/>
    </row>
    <row r="20" spans="1:11" ht="12.75">
      <c r="A20" s="1"/>
      <c r="B20" s="1"/>
      <c r="C20" s="1"/>
      <c r="D20" s="1"/>
      <c r="E20" s="1"/>
      <c r="F20" s="1"/>
      <c r="G20" s="1"/>
      <c r="H20" s="16"/>
      <c r="I20" s="1"/>
      <c r="J20" s="1"/>
      <c r="K20" s="33"/>
    </row>
    <row r="21" spans="1:11" ht="12.75">
      <c r="A21" s="1"/>
      <c r="B21" s="1"/>
      <c r="C21" s="1"/>
      <c r="D21" s="1"/>
      <c r="E21" s="1"/>
      <c r="F21" s="1"/>
      <c r="G21" s="1"/>
      <c r="H21" s="16"/>
      <c r="I21" s="1"/>
      <c r="J21" s="1"/>
      <c r="K21" s="33"/>
    </row>
    <row r="22" spans="1:11" ht="12.75">
      <c r="A22" s="1"/>
      <c r="B22" s="1"/>
      <c r="C22" s="1"/>
      <c r="D22" s="1"/>
      <c r="E22" s="1"/>
      <c r="F22" s="1"/>
      <c r="G22" s="1"/>
      <c r="H22" s="16"/>
      <c r="I22" s="1"/>
      <c r="J22" s="1"/>
      <c r="K22" s="33"/>
    </row>
    <row r="23" spans="1:11" ht="12.75">
      <c r="A23" s="1"/>
      <c r="B23" s="1"/>
      <c r="C23" s="1"/>
      <c r="D23" s="1"/>
      <c r="E23" s="1"/>
      <c r="F23" s="1"/>
      <c r="G23" s="1"/>
      <c r="H23" s="16"/>
      <c r="I23" s="1"/>
      <c r="J23" s="1"/>
      <c r="K23" s="33"/>
    </row>
    <row r="24" spans="1:11" ht="12.75">
      <c r="A24" s="1"/>
      <c r="B24" s="1"/>
      <c r="C24" s="1"/>
      <c r="D24" s="1"/>
      <c r="E24" s="1"/>
      <c r="F24" s="1"/>
      <c r="G24" s="1"/>
      <c r="H24" s="16"/>
      <c r="I24" s="1"/>
      <c r="J24" s="1"/>
      <c r="K24" s="33"/>
    </row>
    <row r="25" spans="1:11" ht="12.75">
      <c r="A25" s="1"/>
      <c r="B25" s="1"/>
      <c r="C25" s="1"/>
      <c r="D25" s="1"/>
      <c r="E25" s="1"/>
      <c r="F25" s="1"/>
      <c r="G25" s="1"/>
      <c r="H25" s="16"/>
      <c r="I25" s="1"/>
      <c r="J25" s="1"/>
      <c r="K25" s="33"/>
    </row>
    <row r="26" spans="1:11" ht="12.75">
      <c r="A26" s="1"/>
      <c r="B26" s="1"/>
      <c r="C26" s="1"/>
      <c r="D26" s="1"/>
      <c r="E26" s="1"/>
      <c r="F26" s="1"/>
      <c r="G26" s="1"/>
      <c r="H26" s="16"/>
      <c r="I26" s="1"/>
      <c r="J26" s="1"/>
      <c r="K26" s="33"/>
    </row>
    <row r="27" spans="1:11" ht="12.75">
      <c r="A27" s="1"/>
      <c r="B27" s="1"/>
      <c r="C27" s="1"/>
      <c r="D27" s="1"/>
      <c r="E27" s="1"/>
      <c r="F27" s="1"/>
      <c r="G27" s="1"/>
      <c r="H27" s="16"/>
      <c r="I27" s="1"/>
      <c r="J27" s="1"/>
      <c r="K27" s="33"/>
    </row>
    <row r="28" spans="1:11" ht="12.75">
      <c r="A28" s="1"/>
      <c r="B28" s="1"/>
      <c r="C28" s="1"/>
      <c r="D28" s="1"/>
      <c r="E28" s="1"/>
      <c r="F28" s="1"/>
      <c r="G28" s="1"/>
      <c r="H28" s="16"/>
      <c r="I28" s="16"/>
      <c r="J28" s="1"/>
      <c r="K28" s="33"/>
    </row>
    <row r="29" spans="1:11" ht="12.75">
      <c r="A29" s="32"/>
      <c r="B29" s="32"/>
      <c r="C29" s="32"/>
      <c r="D29" s="32"/>
      <c r="E29" s="32"/>
      <c r="F29" s="32"/>
      <c r="G29" s="1"/>
      <c r="H29" s="34"/>
      <c r="I29" s="1"/>
      <c r="J29" s="1"/>
      <c r="K29" s="33"/>
    </row>
    <row r="30" spans="1:11" ht="12.75">
      <c r="A30" s="1"/>
      <c r="B30" s="1"/>
      <c r="C30" s="1"/>
      <c r="D30" s="1"/>
      <c r="E30" s="1"/>
      <c r="F30" s="1"/>
      <c r="G30" s="1"/>
      <c r="H30" s="16"/>
      <c r="I30" s="1"/>
      <c r="J30" s="1"/>
      <c r="K30" s="33"/>
    </row>
    <row r="31" spans="1:11" ht="12.75">
      <c r="A31" s="1"/>
      <c r="B31" s="1"/>
      <c r="C31" s="1"/>
      <c r="D31" s="1"/>
      <c r="E31" s="1"/>
      <c r="F31" s="1"/>
      <c r="G31" s="1"/>
      <c r="H31" s="16"/>
      <c r="I31" s="1"/>
      <c r="J31" s="1"/>
      <c r="K31" s="33"/>
    </row>
    <row r="32" spans="1:11" ht="12.75">
      <c r="A32" s="1"/>
      <c r="B32" s="1"/>
      <c r="C32" s="1"/>
      <c r="D32" s="1"/>
      <c r="E32" s="1"/>
      <c r="F32" s="1"/>
      <c r="G32" s="1"/>
      <c r="H32" s="16"/>
      <c r="I32" s="1"/>
      <c r="J32" s="1"/>
      <c r="K32" s="33"/>
    </row>
    <row r="33" spans="1:11" ht="12.75">
      <c r="A33" s="1"/>
      <c r="B33" s="1"/>
      <c r="C33" s="1"/>
      <c r="D33" s="1"/>
      <c r="E33" s="1"/>
      <c r="F33" s="1"/>
      <c r="G33" s="1"/>
      <c r="H33" s="16"/>
      <c r="I33" s="1"/>
      <c r="J33" s="1"/>
      <c r="K33" s="33"/>
    </row>
    <row r="34" spans="1:11" ht="12.75">
      <c r="A34" s="1"/>
      <c r="B34" s="1"/>
      <c r="C34" s="1"/>
      <c r="D34" s="1"/>
      <c r="E34" s="1"/>
      <c r="F34" s="1"/>
      <c r="G34" s="1"/>
      <c r="H34" s="16"/>
      <c r="I34" s="1"/>
      <c r="J34" s="1"/>
      <c r="K34" s="33"/>
    </row>
    <row r="35" spans="1:11" ht="12.75">
      <c r="A35" s="1"/>
      <c r="B35" s="1"/>
      <c r="C35" s="1"/>
      <c r="D35" s="1"/>
      <c r="E35" s="1"/>
      <c r="F35" s="1"/>
      <c r="G35" s="1"/>
      <c r="H35" s="16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6"/>
      <c r="I36" s="1"/>
      <c r="J36" s="1"/>
      <c r="K36" s="33"/>
    </row>
    <row r="37" spans="1:11" ht="12.75">
      <c r="A37" s="1"/>
      <c r="B37" s="1"/>
      <c r="C37" s="1"/>
      <c r="D37" s="1"/>
      <c r="E37" s="1"/>
      <c r="F37" s="1"/>
      <c r="G37" s="1"/>
      <c r="H37" s="16"/>
      <c r="I37" s="1"/>
      <c r="J37" s="1"/>
      <c r="K37" s="33"/>
    </row>
    <row r="38" spans="1:11" ht="12.75">
      <c r="A38" s="35" t="s">
        <v>31</v>
      </c>
      <c r="B38" s="35"/>
      <c r="C38" s="35"/>
      <c r="D38" s="35"/>
      <c r="E38" s="35"/>
      <c r="F38" s="35"/>
      <c r="G38" s="35"/>
      <c r="H38" s="36">
        <f>SUM(H13:H37)</f>
        <v>-12965.7</v>
      </c>
      <c r="I38" s="35"/>
      <c r="J38" s="35"/>
      <c r="K38" s="35"/>
    </row>
    <row r="39" spans="1:11" ht="12.75">
      <c r="A39" s="32" t="s">
        <v>283</v>
      </c>
      <c r="B39" s="1"/>
      <c r="C39" s="1"/>
      <c r="D39" s="1"/>
      <c r="E39" s="1"/>
      <c r="F39" s="1"/>
      <c r="G39" s="1"/>
      <c r="H39" s="16">
        <f>SUM(H13:H16)/4</f>
        <v>-3241.425</v>
      </c>
      <c r="I39" s="1"/>
      <c r="J39" s="1"/>
      <c r="K39" s="1"/>
    </row>
    <row r="45" spans="1:2" ht="12.75">
      <c r="A45" t="s">
        <v>377</v>
      </c>
      <c r="B45" s="38">
        <f>SUM(H13:H14)</f>
        <v>-9605.7</v>
      </c>
    </row>
  </sheetData>
  <mergeCells count="11">
    <mergeCell ref="B9:K9"/>
    <mergeCell ref="B10:K10"/>
    <mergeCell ref="A11:I11"/>
    <mergeCell ref="A6:I6"/>
    <mergeCell ref="B7:K7"/>
    <mergeCell ref="B8:K8"/>
    <mergeCell ref="B5:K5"/>
    <mergeCell ref="A1:I1"/>
    <mergeCell ref="B2:K2"/>
    <mergeCell ref="B3:K3"/>
    <mergeCell ref="B4:K4"/>
  </mergeCells>
  <hyperlinks>
    <hyperlink ref="K16" r:id="rId1" display="https://edh.cern.ch/Document/DAI/2487216 "/>
  </hyperlinks>
  <printOptions/>
  <pageMargins left="0.75" right="0.75" top="1" bottom="1" header="0.5" footer="0.5"/>
  <pageSetup horizontalDpi="600" verticalDpi="600" orientation="portrait" paperSize="9" scale="36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C30" sqref="C30"/>
    </sheetView>
  </sheetViews>
  <sheetFormatPr defaultColWidth="9.140625" defaultRowHeight="12.75"/>
  <cols>
    <col min="1" max="1" width="25.00390625" style="0" customWidth="1"/>
    <col min="2" max="2" width="21.421875" style="0" customWidth="1"/>
    <col min="3" max="3" width="31.421875" style="0" customWidth="1"/>
    <col min="4" max="4" width="57.00390625" style="0" customWidth="1"/>
    <col min="5" max="5" width="24.7109375" style="0" customWidth="1"/>
    <col min="6" max="16384" width="18.00390625" style="0" customWidth="1"/>
  </cols>
  <sheetData>
    <row r="1" ht="13.5" thickBot="1"/>
    <row r="2" spans="1:6" ht="21" thickBot="1">
      <c r="A2" s="121" t="s">
        <v>352</v>
      </c>
      <c r="B2" s="122"/>
      <c r="C2" s="122"/>
      <c r="D2" s="122"/>
      <c r="E2" s="123"/>
      <c r="F2" s="75"/>
    </row>
    <row r="3" ht="13.5" thickBot="1"/>
    <row r="4" spans="1:5" ht="12.75">
      <c r="A4" s="76" t="s">
        <v>353</v>
      </c>
      <c r="B4" s="77" t="s">
        <v>354</v>
      </c>
      <c r="C4" s="77" t="s">
        <v>355</v>
      </c>
      <c r="D4" s="77" t="s">
        <v>356</v>
      </c>
      <c r="E4" s="78" t="s">
        <v>357</v>
      </c>
    </row>
    <row r="5" spans="1:5" ht="12.75">
      <c r="A5" s="118" t="s">
        <v>366</v>
      </c>
      <c r="B5" s="119"/>
      <c r="C5" s="119"/>
      <c r="D5" s="119"/>
      <c r="E5" s="120"/>
    </row>
    <row r="6" spans="1:5" ht="12.75">
      <c r="A6" s="32"/>
      <c r="B6" s="91"/>
      <c r="C6" s="92"/>
      <c r="D6" s="92"/>
      <c r="E6" s="32"/>
    </row>
    <row r="7" spans="1:5" ht="12.75">
      <c r="A7" s="32"/>
      <c r="B7" s="93"/>
      <c r="C7" s="92"/>
      <c r="D7" s="92"/>
      <c r="E7" s="32"/>
    </row>
    <row r="8" spans="1:5" ht="12.75">
      <c r="A8" s="32"/>
      <c r="B8" s="93"/>
      <c r="C8" s="92"/>
      <c r="D8" s="92"/>
      <c r="E8" s="32"/>
    </row>
    <row r="9" spans="1:5" ht="12.75">
      <c r="A9" s="115" t="s">
        <v>358</v>
      </c>
      <c r="B9" s="116"/>
      <c r="C9" s="116"/>
      <c r="D9" s="116"/>
      <c r="E9" s="117"/>
    </row>
    <row r="10" spans="1:5" ht="12.75">
      <c r="A10" s="88"/>
      <c r="B10" s="34"/>
      <c r="C10" s="32"/>
      <c r="D10" s="32"/>
      <c r="E10" s="89"/>
    </row>
    <row r="11" spans="1:5" ht="12.75">
      <c r="A11" s="88"/>
      <c r="B11" s="34"/>
      <c r="C11" s="32"/>
      <c r="D11" s="32"/>
      <c r="E11" s="89"/>
    </row>
    <row r="12" spans="1:5" ht="12.75">
      <c r="A12" s="115" t="s">
        <v>359</v>
      </c>
      <c r="B12" s="116"/>
      <c r="C12" s="116"/>
      <c r="D12" s="116"/>
      <c r="E12" s="117"/>
    </row>
    <row r="13" spans="1:5" ht="12.75">
      <c r="A13" s="88"/>
      <c r="B13" s="34"/>
      <c r="C13" s="32"/>
      <c r="D13" s="32"/>
      <c r="E13" s="89"/>
    </row>
    <row r="14" spans="1:5" ht="12.75">
      <c r="A14" s="88"/>
      <c r="B14" s="34"/>
      <c r="C14" s="32"/>
      <c r="D14" s="32"/>
      <c r="E14" s="89"/>
    </row>
    <row r="15" spans="1:5" ht="12.75">
      <c r="A15" s="88"/>
      <c r="B15" s="34"/>
      <c r="C15" s="32"/>
      <c r="D15" s="32"/>
      <c r="E15" s="89"/>
    </row>
    <row r="16" spans="1:5" ht="12.75">
      <c r="A16" s="115" t="s">
        <v>360</v>
      </c>
      <c r="B16" s="116"/>
      <c r="C16" s="116"/>
      <c r="D16" s="116"/>
      <c r="E16" s="117"/>
    </row>
    <row r="17" spans="1:5" ht="12.75">
      <c r="A17" s="32"/>
      <c r="B17" s="32"/>
      <c r="C17" s="32"/>
      <c r="D17" s="32"/>
      <c r="E17" s="94"/>
    </row>
    <row r="18" spans="1:5" ht="12.75">
      <c r="A18" s="32"/>
      <c r="B18" s="32"/>
      <c r="C18" s="32"/>
      <c r="D18" s="32"/>
      <c r="E18" s="94"/>
    </row>
    <row r="19" spans="1:5" ht="12.75">
      <c r="A19" s="32"/>
      <c r="B19" s="32"/>
      <c r="C19" s="32"/>
      <c r="D19" s="32"/>
      <c r="E19" s="32"/>
    </row>
    <row r="20" spans="1:5" ht="12.75">
      <c r="A20" s="115" t="s">
        <v>368</v>
      </c>
      <c r="B20" s="116"/>
      <c r="C20" s="116"/>
      <c r="D20" s="116"/>
      <c r="E20" s="117"/>
    </row>
    <row r="21" spans="1:5" ht="12.75">
      <c r="A21" s="32" t="s">
        <v>351</v>
      </c>
      <c r="B21" s="93">
        <v>-19970</v>
      </c>
      <c r="C21" s="92" t="s">
        <v>367</v>
      </c>
      <c r="D21" s="92" t="s">
        <v>295</v>
      </c>
      <c r="E21" s="89" t="s">
        <v>281</v>
      </c>
    </row>
    <row r="22" spans="1:5" ht="12.75">
      <c r="A22" s="32" t="s">
        <v>351</v>
      </c>
      <c r="B22" s="93">
        <v>-3000</v>
      </c>
      <c r="C22" s="92" t="s">
        <v>367</v>
      </c>
      <c r="D22" s="92" t="s">
        <v>302</v>
      </c>
      <c r="E22" s="89" t="s">
        <v>281</v>
      </c>
    </row>
    <row r="23" spans="1:5" ht="12.75">
      <c r="A23" s="32" t="s">
        <v>351</v>
      </c>
      <c r="B23" s="93">
        <v>-6000</v>
      </c>
      <c r="C23" s="92" t="s">
        <v>367</v>
      </c>
      <c r="D23" s="92" t="s">
        <v>372</v>
      </c>
      <c r="E23" s="89" t="s">
        <v>281</v>
      </c>
    </row>
    <row r="24" spans="1:5" ht="12.75">
      <c r="A24" s="118" t="s">
        <v>369</v>
      </c>
      <c r="B24" s="119"/>
      <c r="C24" s="119"/>
      <c r="D24" s="119"/>
      <c r="E24" s="120"/>
    </row>
    <row r="25" spans="1:5" ht="12.75">
      <c r="A25" s="32" t="s">
        <v>351</v>
      </c>
      <c r="B25" s="93">
        <f>-729*25</f>
        <v>-18225</v>
      </c>
      <c r="C25" s="92" t="s">
        <v>370</v>
      </c>
      <c r="D25" s="92" t="s">
        <v>301</v>
      </c>
      <c r="E25" s="89" t="s">
        <v>281</v>
      </c>
    </row>
    <row r="26" spans="1:5" ht="12.75">
      <c r="A26" s="32" t="s">
        <v>351</v>
      </c>
      <c r="B26" s="93">
        <f>-25*300</f>
        <v>-7500</v>
      </c>
      <c r="C26" s="92" t="s">
        <v>370</v>
      </c>
      <c r="D26" s="92" t="s">
        <v>303</v>
      </c>
      <c r="E26" s="89" t="s">
        <v>281</v>
      </c>
    </row>
    <row r="27" spans="1:5" ht="12.75">
      <c r="A27" s="32" t="s">
        <v>351</v>
      </c>
      <c r="B27" s="93">
        <f>-25*500</f>
        <v>-12500</v>
      </c>
      <c r="C27" s="92" t="s">
        <v>370</v>
      </c>
      <c r="D27" s="92" t="s">
        <v>371</v>
      </c>
      <c r="E27" s="89" t="s">
        <v>281</v>
      </c>
    </row>
    <row r="28" spans="1:5" ht="12.75">
      <c r="A28" s="115" t="s">
        <v>361</v>
      </c>
      <c r="B28" s="116"/>
      <c r="C28" s="116"/>
      <c r="D28" s="116"/>
      <c r="E28" s="117"/>
    </row>
    <row r="29" spans="1:5" ht="12.75">
      <c r="A29" s="88"/>
      <c r="B29" s="34"/>
      <c r="C29" s="32"/>
      <c r="D29" s="32"/>
      <c r="E29" s="89"/>
    </row>
    <row r="30" spans="1:5" ht="12.75">
      <c r="A30" s="90"/>
      <c r="B30" s="34"/>
      <c r="C30" s="32"/>
      <c r="D30" s="32"/>
      <c r="E30" s="89"/>
    </row>
    <row r="31" spans="1:5" ht="13.5" thickBot="1">
      <c r="A31" s="111"/>
      <c r="B31" s="112"/>
      <c r="C31" s="113"/>
      <c r="D31" s="113"/>
      <c r="E31" s="114"/>
    </row>
    <row r="32" spans="1:5" ht="12.75">
      <c r="A32" s="7" t="s">
        <v>31</v>
      </c>
      <c r="B32" s="79">
        <f>SUM(B11,B13:B15,B17:B19,B21:B23,B25:B27,B29:B30)</f>
        <v>-67195</v>
      </c>
      <c r="C32" s="80"/>
      <c r="D32" s="52" t="s">
        <v>373</v>
      </c>
      <c r="E32" s="81"/>
    </row>
    <row r="33" spans="1:5" ht="12.75">
      <c r="A33" s="8" t="s">
        <v>362</v>
      </c>
      <c r="B33" s="82">
        <v>0</v>
      </c>
      <c r="C33" s="80"/>
      <c r="D33" s="80" t="s">
        <v>363</v>
      </c>
      <c r="E33" s="83" t="s">
        <v>364</v>
      </c>
    </row>
    <row r="34" spans="1:5" ht="13.5" thickBot="1">
      <c r="A34" s="84" t="s">
        <v>365</v>
      </c>
      <c r="B34" s="85">
        <f>B32-B33</f>
        <v>-67195</v>
      </c>
      <c r="C34" s="86"/>
      <c r="D34" s="86" t="s">
        <v>363</v>
      </c>
      <c r="E34" s="87"/>
    </row>
  </sheetData>
  <mergeCells count="9">
    <mergeCell ref="A2:E2"/>
    <mergeCell ref="A5:E5"/>
    <mergeCell ref="A9:E9"/>
    <mergeCell ref="A12:E12"/>
    <mergeCell ref="A31:E31"/>
    <mergeCell ref="A16:E16"/>
    <mergeCell ref="A20:E20"/>
    <mergeCell ref="A24:E24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Baron</dc:creator>
  <cp:keywords/>
  <dc:description/>
  <cp:lastModifiedBy>Sophie Baron</cp:lastModifiedBy>
  <cp:lastPrinted>2007-10-18T12:09:47Z</cp:lastPrinted>
  <dcterms:created xsi:type="dcterms:W3CDTF">2006-10-02T12:39:50Z</dcterms:created>
  <dcterms:modified xsi:type="dcterms:W3CDTF">2007-12-03T14:34:25Z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